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ra.Mod" sheetId="1" r:id="rId4"/>
    <sheet state="visible" name="Hoja1" sheetId="2" r:id="rId5"/>
  </sheets>
  <externalReferences>
    <externalReference r:id="rId6"/>
    <externalReference r:id="rId7"/>
  </externalReferences>
  <definedNames>
    <definedName hidden="1" localSheetId="0" name="_xlnm._FilterDatabase">'1ra.Mod'!$A$3:$S$288</definedName>
  </definedNames>
  <calcPr/>
  <extLst>
    <ext uri="GoogleSheetsCustomDataVersion2">
      <go:sheetsCustomData xmlns:go="http://customooxmlschemas.google.com/" r:id="rId8" roundtripDataChecksum="lruK9Ah8kul5nWz4PvHFRvmxwA//ppVzAuuoXto7NXM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G61">
      <text>
        <t xml:space="preserve">======
ID#AAABMDM5QB4
Lenovo    (2024-04-16 15:50:33)
En 2023 tenía 21,500.00</t>
      </text>
    </comment>
  </commentList>
  <extLst>
    <ext uri="GoogleSheetsCustomDataVersion2">
      <go:sheetsCustomData xmlns:go="http://customooxmlschemas.google.com/" r:id="rId1" roundtripDataSignature="AMtx7mgzHB8iABVpwjDJ+5j21A5N2FV0MQ=="/>
    </ext>
  </extLst>
</comments>
</file>

<file path=xl/sharedStrings.xml><?xml version="1.0" encoding="utf-8"?>
<sst xmlns="http://schemas.openxmlformats.org/spreadsheetml/2006/main" count="848" uniqueCount="315">
  <si>
    <t xml:space="preserve">MUNICIPIO DE ACÁMBARO, GTO. </t>
  </si>
  <si>
    <t>PRIMERA MODIFICACIÓN A LA PLANTILLA DE PERSONAL Y TABULADOR DE SUELDOS AUTORIZADA EJERCICIO 2024                                                                 CON EFECTO RETROACTIVO AL 01 DE ENERO DE 2024</t>
  </si>
  <si>
    <t xml:space="preserve">Categoría </t>
  </si>
  <si>
    <t>Nivel</t>
  </si>
  <si>
    <t>U.R.</t>
  </si>
  <si>
    <t>Descripción de Plaza/Puesto</t>
  </si>
  <si>
    <t>Número de Plazas/ Puestos</t>
  </si>
  <si>
    <t>DETALLE DE PERCEPCIONES AUTORIZADAS POR PLAZA/PUESTO ANUAL</t>
  </si>
  <si>
    <t xml:space="preserve">Sueldo Diario </t>
  </si>
  <si>
    <t>Sueldo Mensual</t>
  </si>
  <si>
    <t>Ayuda para despensa</t>
  </si>
  <si>
    <t>Ayuda para transporte</t>
  </si>
  <si>
    <t>Ayuda para ropa</t>
  </si>
  <si>
    <t>Total</t>
  </si>
  <si>
    <t>Fondo de Ahorro Mensual</t>
  </si>
  <si>
    <t>Fondo de ahorro anual</t>
  </si>
  <si>
    <t>Prima Vacacional Anual</t>
  </si>
  <si>
    <t xml:space="preserve">Total prima vacacional </t>
  </si>
  <si>
    <t>Gratificación Anual (Aguinaldo)</t>
  </si>
  <si>
    <t>Total aguinaldo</t>
  </si>
  <si>
    <t>Sueldo Confianza</t>
  </si>
  <si>
    <t xml:space="preserve">Sueldo Base </t>
  </si>
  <si>
    <t>Ayuda para despensa anual</t>
  </si>
  <si>
    <t>Prima vacacional anual</t>
  </si>
  <si>
    <t>Gratificación anual</t>
  </si>
  <si>
    <t>Fondo de ahorro</t>
  </si>
  <si>
    <t>21-01</t>
  </si>
  <si>
    <t>CONTRALORÍA MUNICIPAL</t>
  </si>
  <si>
    <t>%</t>
  </si>
  <si>
    <t>CONFIANZA</t>
  </si>
  <si>
    <t xml:space="preserve">CONTRALOR MUNICIPAL </t>
  </si>
  <si>
    <t>TITULAR DEL ÁREA DE AUDITORIA CONTABLE Y FINANCIERA</t>
  </si>
  <si>
    <t>TITULAR DEL ÁREA DE EVALUACIÓN Y CONTROL DE OBRA</t>
  </si>
  <si>
    <t>TITULAR DEL ÁREA DE QUEJAS, DENUNCIAS Y SUGERENCIAS</t>
  </si>
  <si>
    <t>TITULAR DEL ÁREA DE ASUNTOS JURÍDICOS Y RESPONSABILIDADES</t>
  </si>
  <si>
    <t>ASESOR JURÍDICO "A"</t>
  </si>
  <si>
    <t>BASE</t>
  </si>
  <si>
    <t>AUXILIAR DE SUPERVISOR DE OBRA</t>
  </si>
  <si>
    <t>SECRETARIA "AA"</t>
  </si>
  <si>
    <t>AUXILIAR DE AUDITOR</t>
  </si>
  <si>
    <t>21-02</t>
  </si>
  <si>
    <t>JEFATURA DE ASUNTOS JURÍDICOS</t>
  </si>
  <si>
    <t>JEFE DE ASUNTOS JURÍDICOS</t>
  </si>
  <si>
    <t>COORDINADOR DE ASESOR JURÍDICO "A"</t>
  </si>
  <si>
    <t>21-03</t>
  </si>
  <si>
    <t>JUZGADO ADMINISTRATIVO MUNICIPAL</t>
  </si>
  <si>
    <t>JUEZ MUNICIPAL</t>
  </si>
  <si>
    <t>SECRETARIA DE JUZGADO</t>
  </si>
  <si>
    <t>ACTUARIO</t>
  </si>
  <si>
    <t>21-04</t>
  </si>
  <si>
    <t>PRESIDENTE, SINDICOS Y REGIDORES</t>
  </si>
  <si>
    <t>PRESIDENTE MUNICIPAL</t>
  </si>
  <si>
    <t>SINDICOS</t>
  </si>
  <si>
    <t>REGIDORES</t>
  </si>
  <si>
    <t>ASISTENTE EJECUTIVA</t>
  </si>
  <si>
    <t>21-05</t>
  </si>
  <si>
    <t>PRESIDENCIA MUNICIPAL</t>
  </si>
  <si>
    <t>SECRETARIO PARTICULAR</t>
  </si>
  <si>
    <t>JEFE DE ATENCIÓN CIUDADANA</t>
  </si>
  <si>
    <t>CHOFER PARTICULAR</t>
  </si>
  <si>
    <t>COORDINADOR DE EVENTOS DEL PRESIDENTE</t>
  </si>
  <si>
    <t>ASISTENTE</t>
  </si>
  <si>
    <t>ASISTENTE DE PRESIDENCIA</t>
  </si>
  <si>
    <t>MENSAJERO</t>
  </si>
  <si>
    <t>21-06</t>
  </si>
  <si>
    <t>SECRETARIA DEL H. AYUNTAMIENTO</t>
  </si>
  <si>
    <t>SECRETARIO DEL H. AYUNTAMIENTO</t>
  </si>
  <si>
    <t>JEFE DE ASUNTOS INTERNOS</t>
  </si>
  <si>
    <t>JEFE DE ASUNTOS EXTERNOS Y DELEGADOS</t>
  </si>
  <si>
    <t>JEFATURA DE DERECHOS HUMANOS</t>
  </si>
  <si>
    <t xml:space="preserve">ASESOR JURÍDICO </t>
  </si>
  <si>
    <t>SECRETARIA DE ACTAS Y ACUERDOS</t>
  </si>
  <si>
    <t>COORDINADOR EJECUTIVO</t>
  </si>
  <si>
    <t>ARCHIVISTA</t>
  </si>
  <si>
    <t>AUXILIAR DE ARCHIVISTA</t>
  </si>
  <si>
    <t>21-07</t>
  </si>
  <si>
    <t>DIRECCIÓN MUNICIPAL DE PLANEACIÓN</t>
  </si>
  <si>
    <t>DIRECTOR DE PLANEACIÓN</t>
  </si>
  <si>
    <t>COORDINADOR DE SISTEMAS DE INFORMÁTICA</t>
  </si>
  <si>
    <t>COORDINADOR DE INFORMACIÓN ESTADÍSTICA Y GEOGRÁFICA</t>
  </si>
  <si>
    <t>COORDINADOR JURÍDICO</t>
  </si>
  <si>
    <t xml:space="preserve">COORDINADOR DE PLANEACIÓN ESTRATEGICA </t>
  </si>
  <si>
    <t>COORDINADOR DE VINCULACIÓN Y PARTICIPACIÓN SOCIAL</t>
  </si>
  <si>
    <t>COORDINADOR DE DESARROLLO URBANO Y ORDENAMIENTO TERRITORIAL</t>
  </si>
  <si>
    <t>COORDINADOR DE INFORMÁTICA</t>
  </si>
  <si>
    <t>SUBCOORDINADOR DE PLANEACIÓN</t>
  </si>
  <si>
    <t>21-08</t>
  </si>
  <si>
    <t>TESORERÍA MUNICIPAL</t>
  </si>
  <si>
    <t>TESORERO MUNICIPAL</t>
  </si>
  <si>
    <t>JEFE DE EGRESOS Y CUENTA PÚBLICA</t>
  </si>
  <si>
    <t>JEFE DEL DEPARTAMENTO DE INGRESOS</t>
  </si>
  <si>
    <t>JEFE DEL DEPARTAMENTO DE INFORMÁTICA</t>
  </si>
  <si>
    <t>JEFE DE RAMO XXXIII Y FONDOS FEDERALES</t>
  </si>
  <si>
    <t>JEFATURA JURÍDICA</t>
  </si>
  <si>
    <t>ENCARGADO DE ADQUISICIONES</t>
  </si>
  <si>
    <t>INSPECTOR DE TESORERÍA</t>
  </si>
  <si>
    <t>COORDINADOR DE RAMO XXXIII Y FONDOS FEDERALES</t>
  </si>
  <si>
    <t>COORDINADOR ADMINISTRATIVO E IMPUESTOS</t>
  </si>
  <si>
    <t>COORDINADOR DE EGRESOS Y PRESUPUESTO</t>
  </si>
  <si>
    <t>COORDINADOR ADMINISTRATIVO DEL PROGRAMA DE INVENTARIO DE BIENES MUEBLES E INMUEBLES</t>
  </si>
  <si>
    <t>COORDINADOR DEL PROGRAMA DE AFILIACIÓN DEL IMSS Y NÓMINA</t>
  </si>
  <si>
    <t>AUXILIAR ADMINISTRATIVO DE TESORERÍA</t>
  </si>
  <si>
    <t>ALMACENISTA</t>
  </si>
  <si>
    <t>AUXILIAR DE INFORMÁTICA</t>
  </si>
  <si>
    <t>CAJERO</t>
  </si>
  <si>
    <t>AUXILIAR DE INGRESOS</t>
  </si>
  <si>
    <t>21-09</t>
  </si>
  <si>
    <t>DEPARTAMENTO DE INSPECCIÓN Y FISCALIZACIÓN</t>
  </si>
  <si>
    <t xml:space="preserve">JEFE DEL DEPARTAMENTO DE INSPECCIÓN Y FISCALIZACIÓN </t>
  </si>
  <si>
    <t>JEFE DE INSPECTORES</t>
  </si>
  <si>
    <t>INSPECTOR DE FISCALIZACIÓN</t>
  </si>
  <si>
    <t>21-10</t>
  </si>
  <si>
    <t>DEPARTAMENTO DE IMPUESTO INMOBILIARIO</t>
  </si>
  <si>
    <t>JEFE DEL DEPTO. DE IMPUESTO INMOBILIARIO</t>
  </si>
  <si>
    <t>RESPONSABLE DE TRASLACIÓN DE DOMINIO</t>
  </si>
  <si>
    <t>COORDINADOR DE CÓMPUTO</t>
  </si>
  <si>
    <t>ANÁLISTA DE CÓMPUTO</t>
  </si>
  <si>
    <t>AUXILIAR DE PERITO VALUADOR</t>
  </si>
  <si>
    <t>ENCARGADO DE ARCHIVOS</t>
  </si>
  <si>
    <t>MINISTRO EJECUTOR</t>
  </si>
  <si>
    <t>21-11</t>
  </si>
  <si>
    <t>DEPARTAMENTO DE CATASTRO</t>
  </si>
  <si>
    <t>JEFE DEL DEPARTAMENTO DE CATASTRO</t>
  </si>
  <si>
    <t>PERITO VALUADOR</t>
  </si>
  <si>
    <t>AUXILIAR DE CÓMPUTO</t>
  </si>
  <si>
    <t>DIBUJANTE</t>
  </si>
  <si>
    <t>AUXILIAR D EPERITO VALUADOR</t>
  </si>
  <si>
    <t>21-14</t>
  </si>
  <si>
    <t>COORDINACIÓN DE PROTECCIÓN CIVIL</t>
  </si>
  <si>
    <t>INSPECTOR DE PROTECCIÓN CIVIL</t>
  </si>
  <si>
    <t>SUB COORDINADOR DE PROTECCIÓN CIVIL</t>
  </si>
  <si>
    <t>AUXILIARES DE PROTECCIÓN CIVIL</t>
  </si>
  <si>
    <t>21-15</t>
  </si>
  <si>
    <t>JEFATURA DE COMUNICACIÓN SOCIAL</t>
  </si>
  <si>
    <t>JEFE DEL DEPARTAMENTO DE COMUNICACIÓN SOCIAL</t>
  </si>
  <si>
    <t>SUB JEFE DEL DEPARTAMENTO DE COMUNICACIÓN SOCIAL</t>
  </si>
  <si>
    <t>COORDINADOR DE COMUNICACIÓN SOCIAL</t>
  </si>
  <si>
    <t>COORDINADOR DE DISEÑO</t>
  </si>
  <si>
    <t>SUBCOORDINADOR DE DISEÑO</t>
  </si>
  <si>
    <t>21-16</t>
  </si>
  <si>
    <t>OFICIALIA MAYOR</t>
  </si>
  <si>
    <t>ADMINISTRADOR INTERNO Y DE GABINETE</t>
  </si>
  <si>
    <t>JEFE DE PARQUE VEHÍCULAR</t>
  </si>
  <si>
    <t>ELECTRICISTA</t>
  </si>
  <si>
    <t>AYUNDANTE DE ELECTRICISTA</t>
  </si>
  <si>
    <t>COORDINADOR DE EVENTOS ESPECIALES</t>
  </si>
  <si>
    <t>COORDINADOR DE LOGÍSTICA</t>
  </si>
  <si>
    <t>JEFE DE MANTENIMIENTO</t>
  </si>
  <si>
    <t>ENCARGADO DE RELOJ CHECADOR</t>
  </si>
  <si>
    <t>CHOFER DE OFICIALIA</t>
  </si>
  <si>
    <t>SUPERVISOR DE PARQUE VEHÍCULAR</t>
  </si>
  <si>
    <t>22-16</t>
  </si>
  <si>
    <t>HERRERO</t>
  </si>
  <si>
    <t>AUXILIAR DE SERVICIOS GENERALES</t>
  </si>
  <si>
    <t xml:space="preserve">AUXILIAR ADMINISTRATIVO </t>
  </si>
  <si>
    <t>GASOLINERO</t>
  </si>
  <si>
    <t xml:space="preserve">INTENDENTE </t>
  </si>
  <si>
    <t>VELADOR</t>
  </si>
  <si>
    <t>21-17</t>
  </si>
  <si>
    <t>TITULAR DE LA TRANSPARENCIA</t>
  </si>
  <si>
    <t>COORDINADOR DEL ÁREA DE INFORMÁTICA</t>
  </si>
  <si>
    <t>21-18</t>
  </si>
  <si>
    <t>OFICINA MUNICIPAL DE ENLACE CON LA SECRETARÍA DE RELACIONES EXTERIORES</t>
  </si>
  <si>
    <t>JEFE DE LA OFICINA DE RELACIONES EXTERIORES</t>
  </si>
  <si>
    <t>AUXILIARES DE RELACIONES EXTERIORES</t>
  </si>
  <si>
    <t>21-20</t>
  </si>
  <si>
    <t xml:space="preserve">PROCURADURÍA AUXILIAR DE PROTECCIÓN DE NIÑAS, NIÑOS Y ADOLESCENTES </t>
  </si>
  <si>
    <t>PROCURADOR AUXILIAR DE PROTECCIÓN DE NIÑAS, NIÑOS Y ADOLESCENTES DEL MUNICIPIO DE ACÁMBARO, GTO.</t>
  </si>
  <si>
    <t>ASISTENTE JURÍDICO DE PROCURADURÍA</t>
  </si>
  <si>
    <t>PSICÓLOGO DE PROCURADURÍA</t>
  </si>
  <si>
    <t>TRABAJADORA SOCIAL DE PROCURADURÍA</t>
  </si>
  <si>
    <t>22-01</t>
  </si>
  <si>
    <t>JEFATURA DE PARQUES Y JARDINES</t>
  </si>
  <si>
    <t>JEFE DE PARQUES Y JARDINES</t>
  </si>
  <si>
    <t>SUPERVISOR DE ÁREAS VERDES</t>
  </si>
  <si>
    <t>JARDINERO</t>
  </si>
  <si>
    <t>PEÓN DE PARQUES Y JARDINES</t>
  </si>
  <si>
    <t>22-02</t>
  </si>
  <si>
    <t>DIRECCIÓN DE ECOLOGÍA</t>
  </si>
  <si>
    <t>DIRECTOR DE ECOLOGÍA</t>
  </si>
  <si>
    <t>COORDINADOR DE ECOLOGÍA</t>
  </si>
  <si>
    <t>ASISTENTE DE ECOLOGÍA</t>
  </si>
  <si>
    <t>GUARDABOSQUES</t>
  </si>
  <si>
    <t>INSPECTOR AMBIENTAL</t>
  </si>
  <si>
    <t>22-03</t>
  </si>
  <si>
    <t>DIRECCIÓN DE DESARROLLO URBANO Y ORDENAMIENTO TERRITORIAL</t>
  </si>
  <si>
    <t>TITULAR DE LA DIRECCIÓN DE DESARROLLO URBANO  ORDENAMIENTO TERRITORIAL</t>
  </si>
  <si>
    <t>TITULAR DE LA SUBDIRECCIÓN DE DESARROLLO URBANO Y ORDENAMIENTO TERRITORIAL</t>
  </si>
  <si>
    <t>TITULAR DE LA JEFATURA DE FRACCIONAMIENTOS</t>
  </si>
  <si>
    <t>TITULAR DE LA JEFATURA DE ESPACIOS PÚBLICOS, IMAGEN URBANA Y PATRIMONIO CULTURAL EDIFICADO</t>
  </si>
  <si>
    <t>TITULAR DE LA JEFATURA DE CONTROL Y PLANIFICACIÓN AL ORDENAMIENTO TERRITORIAL</t>
  </si>
  <si>
    <t>TITULAR DE LA JEFATURA DE INSPECCIÓN Y VIGILAN CIA</t>
  </si>
  <si>
    <t>TITULAR DE LA JEFATURA JURÍDICA Y PROCESOS ADMINSITRATIVOS</t>
  </si>
  <si>
    <t>PROYECTISTA</t>
  </si>
  <si>
    <t>AUXILIAR ADMINISTRATIVO DE DESARROLLO URBANO</t>
  </si>
  <si>
    <t>TOPOGRAFO "A"</t>
  </si>
  <si>
    <t>CABO DE DESARROLLO URBANO Y ORDENAMIENTO TERRITORIAL</t>
  </si>
  <si>
    <t>DIBUJANTE Y CALCULISTA</t>
  </si>
  <si>
    <t>SUPERVISOR DE DESARROLLO URBANO Y ORDENAMIENTO TERRITORIAL</t>
  </si>
  <si>
    <t>INSPECTOR DE DESARROLLO URBANO Y ORDENAMIENTO TERRITORIAL</t>
  </si>
  <si>
    <t>PEÓN DE DESARROLLO URBANO Y ORDENAMIENTO TERRITORIAL</t>
  </si>
  <si>
    <t>22-04</t>
  </si>
  <si>
    <t>JEFE DEL CENTRO DE CONTROL ANIMAL</t>
  </si>
  <si>
    <t>CHOFER DE ANTIRRÁBICO</t>
  </si>
  <si>
    <t>CAPTURADOR DE PERROS</t>
  </si>
  <si>
    <t>22-06</t>
  </si>
  <si>
    <t>COMISIÓN MUNICIPAL DEL DEPORTE</t>
  </si>
  <si>
    <t>INSTRUCTOR DE EQUIPOS DEPORTIVOS-LIGA MUNICIPAL NO. 1</t>
  </si>
  <si>
    <t>INSTRUCTOR DE EQUIPOS DEPORTIVOS-LIGA MUNICIPAL NO. 2</t>
  </si>
  <si>
    <t>INSTRUCTOR DE EQUIPOS DEPORTIVOS-LIGA MUNICIPAL NO. 3</t>
  </si>
  <si>
    <t>PROMOTOR DEPORTIVO</t>
  </si>
  <si>
    <t>ENTRENADOR DEPORTIVO</t>
  </si>
  <si>
    <t>22-07</t>
  </si>
  <si>
    <t>DIRECCIÓN MUNICIPAL DE LA MUJER</t>
  </si>
  <si>
    <t>DIRECTORA DE LA DIRECCIÓN MUNICIPAL DE LA MUJER</t>
  </si>
  <si>
    <t>PSICOLOGA</t>
  </si>
  <si>
    <t>COORDINADOR DE LA DIRECCIÓN DE LA MUJER</t>
  </si>
  <si>
    <t>22-08</t>
  </si>
  <si>
    <t>DIRECCIÓN DE DESARROLLO SOCIAL</t>
  </si>
  <si>
    <t>DIRECTOR DE DESARROLLO SOCIAL</t>
  </si>
  <si>
    <t>SUBDIRECTOR DE DESARROLLO SOCIAL</t>
  </si>
  <si>
    <t>COORDINADOR DE PROGRAMAS SOCIALES</t>
  </si>
  <si>
    <t>JEFE DE PROYECTOS</t>
  </si>
  <si>
    <t>AUXILIAR ADMINISTRATIVO DE DESARROLLO SOCIAL</t>
  </si>
  <si>
    <t>PROMOTOR DE DESARROLLO SOCIAL</t>
  </si>
  <si>
    <t>22-09</t>
  </si>
  <si>
    <t>JEFATURA DE SERVICIOS DE LIMPIA Y ASEO PÚBLICO</t>
  </si>
  <si>
    <t>JEFE DE LIMPIA Y ASEO PÚBLICO</t>
  </si>
  <si>
    <t>COORDINADOR</t>
  </si>
  <si>
    <t>INSPECTORES</t>
  </si>
  <si>
    <t>BARRENDEROS</t>
  </si>
  <si>
    <t>22-10</t>
  </si>
  <si>
    <t>JEFATURA DE ADMINISTRACIÓN DEL RASTRO</t>
  </si>
  <si>
    <t>JEFE DE RASTRO</t>
  </si>
  <si>
    <t>INSPECTOR SANITARIO</t>
  </si>
  <si>
    <t>CHOFER DE RASTRO</t>
  </si>
  <si>
    <t>ESTIBADOR</t>
  </si>
  <si>
    <t>LAVADOR DE MENUDOS</t>
  </si>
  <si>
    <t>AUXILIAR</t>
  </si>
  <si>
    <t>CORRALERO</t>
  </si>
  <si>
    <t>PESADOR</t>
  </si>
  <si>
    <t>MATADOR</t>
  </si>
  <si>
    <t>INTENDENTE DE RASTRO</t>
  </si>
  <si>
    <t>22-11</t>
  </si>
  <si>
    <t>JEFATURA DE ADMINISTRACIÓN DE PANTEONES</t>
  </si>
  <si>
    <t>JEFE DE PANTEONES</t>
  </si>
  <si>
    <t>OFICIAL "A"</t>
  </si>
  <si>
    <t>SEPULTURERO</t>
  </si>
  <si>
    <t>BARRENDERO</t>
  </si>
  <si>
    <t>22-12</t>
  </si>
  <si>
    <t>JEFATURA DE ALUMBRADO PÚBLICO</t>
  </si>
  <si>
    <t>JEFE DE ALUMBRADO PÚBLICO</t>
  </si>
  <si>
    <t>SUPERVISOR DE ALUMBRADO PÚBLICO</t>
  </si>
  <si>
    <t>22-13</t>
  </si>
  <si>
    <t>DIRECCIÓN GENERAL DE SERVICIOS PÚBLICOS MUNICIPALES</t>
  </si>
  <si>
    <t>DIRECTOR DE SERVICIOS MUNICIPALES</t>
  </si>
  <si>
    <t>.</t>
  </si>
  <si>
    <t>SUPERVISOR</t>
  </si>
  <si>
    <t>DIRECCIÓN DE OBRAS PÚBLICAS</t>
  </si>
  <si>
    <t>DIRECTOR DE OBRAS PÚBLICAS</t>
  </si>
  <si>
    <t>SUB DIRECTOR DE OBRAS PÚBLICAS</t>
  </si>
  <si>
    <t>COORDINADOR DE ESTUDIOS Y PROYECTOS</t>
  </si>
  <si>
    <t>COORDINADOR FINANCIERO</t>
  </si>
  <si>
    <t>COORDINADOR DE OBRAS Y SERVICIOS</t>
  </si>
  <si>
    <t>JEFE DE PRESUPUESTOS</t>
  </si>
  <si>
    <t>JEFE DE CONSTRUCCIÓN</t>
  </si>
  <si>
    <t>JEFE DE TOPOGRAFOS</t>
  </si>
  <si>
    <t>SUPERVISOR DE OBRA</t>
  </si>
  <si>
    <t>OPERADOR DE MAQUINARIA PESADA</t>
  </si>
  <si>
    <t>OPERARDOR DE MAQUINARIA ESPECIAL</t>
  </si>
  <si>
    <t xml:space="preserve">TOPOGRAFO </t>
  </si>
  <si>
    <t>AUXILIAR ADMINISTRATIVO DE OBRAS PÚBLICAS</t>
  </si>
  <si>
    <t>ELECTRICISTA DE OBRA</t>
  </si>
  <si>
    <t>CHOFER DE OBRAS PÚBLICAS</t>
  </si>
  <si>
    <t>AUXILIAR JURÍDICO</t>
  </si>
  <si>
    <t>BODEGUERO</t>
  </si>
  <si>
    <t>ESTIBADOR DE PIPA</t>
  </si>
  <si>
    <t>AYUDANTE DE TOPOGRAFO</t>
  </si>
  <si>
    <t>MAESTRO DE OBRA</t>
  </si>
  <si>
    <t>CABO</t>
  </si>
  <si>
    <t>OFICIAL DE CONSTRUCCIÓN "A"</t>
  </si>
  <si>
    <t>OFICIAL DE CONSTRUCCIÓN "B"</t>
  </si>
  <si>
    <t>PEÓN DE OBRAS PÚBLICAS</t>
  </si>
  <si>
    <t>SUPERVISOR ADMINISTRATIVO DE OBRA</t>
  </si>
  <si>
    <t>PROGRAMADOR ANÁLISTA</t>
  </si>
  <si>
    <t>23-01</t>
  </si>
  <si>
    <t xml:space="preserve">DIRECCIÓN DE DESARROLLO ECONÓMICO, TURISMO </t>
  </si>
  <si>
    <t>DIRECTOR DE DESARROLLO ECONÓMICO</t>
  </si>
  <si>
    <t>COORDINADOR DE DESARROLLO ECONÓMICO</t>
  </si>
  <si>
    <t>COORDINADOR DE TURISMO</t>
  </si>
  <si>
    <t>JEFE DE MEJORA REGULATORIA</t>
  </si>
  <si>
    <t>COORDINADOR DE PLANEACIÓN ESTRATÉGICA</t>
  </si>
  <si>
    <t>23-02</t>
  </si>
  <si>
    <t>JEFATURA DE ADMINISTRACIÓN DE MERCADOS MUNICIPALES</t>
  </si>
  <si>
    <t>ADMINSTRADOR DE MERCADOS</t>
  </si>
  <si>
    <t>INSPECTOR DE MERCADOS</t>
  </si>
  <si>
    <t>INTENDENTE DE MERCADOS</t>
  </si>
  <si>
    <t>23-03</t>
  </si>
  <si>
    <t>DIRECCIÓN DE DESARROLLO RURAL</t>
  </si>
  <si>
    <t>DIRECTOR DE DESARROLLO RURAL</t>
  </si>
  <si>
    <t>SUPERVISOR DE COORDINADORES, PROYECTISTAS Y PROMOTORES</t>
  </si>
  <si>
    <t>JEFATURA DE PROGRAMAS RURALES</t>
  </si>
  <si>
    <t>JEFE DE PROYECTOS DE OBRA</t>
  </si>
  <si>
    <t>COORDINADOR DE DESARROLLO RURAL</t>
  </si>
  <si>
    <t>OPERADOR DE MAQUINARIA PESADA DE DESARROLLO RURAL</t>
  </si>
  <si>
    <t>PROMOTOR</t>
  </si>
  <si>
    <t>TOTAL PLAZA/PUESTO</t>
  </si>
  <si>
    <t>LIC. CLAUDIA SILVA CAMPOS</t>
  </si>
  <si>
    <t>C.P. CLAUDIA SALINAS CERVANTES</t>
  </si>
  <si>
    <t>Ejercicio 2023</t>
  </si>
  <si>
    <t>PATY</t>
  </si>
  <si>
    <t>POLICIAS</t>
  </si>
  <si>
    <t>VELADORES</t>
  </si>
  <si>
    <t>JARDINEROS</t>
  </si>
  <si>
    <t>POCURADURIA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</si>
</sst>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_ ;\-#,##0.00\ "/>
    <numFmt numFmtId="165" formatCode="&quot;$&quot;#,##0.00;[Red]\-&quot;$&quot;#,##0.00"/>
  </numFmts>
  <fonts count="8">
    <font>
      <sz val="8.0"/>
      <color theme="1"/>
      <name val="Arial"/>
      <scheme val="minor"/>
    </font>
    <font>
      <b/>
      <sz val="12.0"/>
      <color theme="1"/>
      <name val="Arial"/>
    </font>
    <font/>
    <font>
      <b/>
      <sz val="8.0"/>
      <color theme="1"/>
      <name val="Arial"/>
    </font>
    <font>
      <sz val="8.0"/>
      <color theme="1"/>
      <name val="Arial"/>
    </font>
    <font>
      <color theme="1"/>
      <name val="Arial"/>
      <scheme val="minor"/>
    </font>
    <font>
      <b/>
      <sz val="8.0"/>
      <color rgb="FFFF0000"/>
      <name val="Arial"/>
    </font>
    <font>
      <sz val="8.0"/>
      <color theme="0"/>
      <name val="Arial"/>
    </font>
  </fonts>
  <fills count="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DADADA"/>
        <bgColor rgb="FFDADADA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F4B083"/>
        <bgColor rgb="FFF4B083"/>
      </patternFill>
    </fill>
    <fill>
      <patternFill patternType="solid">
        <fgColor rgb="FFBDD6EE"/>
        <bgColor rgb="FFBDD6EE"/>
      </patternFill>
    </fill>
  </fills>
  <borders count="18">
    <border>
      <left/>
      <right/>
      <top/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/>
    <border>
      <left/>
      <top/>
      <bottom/>
    </border>
    <border>
      <top/>
      <bottom/>
    </border>
    <border>
      <right/>
      <top/>
      <bottom/>
    </border>
  </borders>
  <cellStyleXfs count="1">
    <xf borderId="0" fillId="2" fontId="0" numFmtId="0" applyAlignment="1" applyBorder="1" applyFill="1" applyFont="1"/>
  </cellStyleXfs>
  <cellXfs count="56">
    <xf borderId="0" fillId="2" fontId="0" numFmtId="0" xfId="0" applyAlignment="1" applyBorder="1" applyFill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7" fillId="3" fontId="3" numFmtId="0" xfId="0" applyAlignment="1" applyBorder="1" applyFill="1" applyFont="1">
      <alignment horizontal="center" vertical="center"/>
    </xf>
    <xf borderId="7" fillId="3" fontId="3" numFmtId="0" xfId="0" applyAlignment="1" applyBorder="1" applyFont="1">
      <alignment horizontal="center" shrinkToFit="0" vertical="center" wrapText="1"/>
    </xf>
    <xf borderId="8" fillId="3" fontId="3" numFmtId="0" xfId="0" applyAlignment="1" applyBorder="1" applyFont="1">
      <alignment horizontal="center" vertical="center"/>
    </xf>
    <xf borderId="9" fillId="0" fontId="2" numFmtId="0" xfId="0" applyBorder="1" applyFont="1"/>
    <xf borderId="10" fillId="0" fontId="2" numFmtId="0" xfId="0" applyBorder="1" applyFont="1"/>
    <xf borderId="0" fillId="2" fontId="3" numFmtId="0" xfId="0" applyAlignment="1" applyBorder="1" applyFont="1">
      <alignment horizontal="center" shrinkToFit="0" vertical="center" wrapText="1"/>
    </xf>
    <xf borderId="11" fillId="4" fontId="4" numFmtId="0" xfId="0" applyAlignment="1" applyBorder="1" applyFill="1" applyFont="1">
      <alignment vertical="center"/>
    </xf>
    <xf borderId="12" fillId="4" fontId="4" numFmtId="0" xfId="0" applyAlignment="1" applyBorder="1" applyFont="1">
      <alignment vertical="center"/>
    </xf>
    <xf borderId="12" fillId="4" fontId="3" numFmtId="49" xfId="0" applyAlignment="1" applyBorder="1" applyFont="1" applyNumberFormat="1">
      <alignment horizontal="center" vertical="center"/>
    </xf>
    <xf borderId="12" fillId="4" fontId="3" numFmtId="0" xfId="0" applyAlignment="1" applyBorder="1" applyFont="1">
      <alignment vertical="center"/>
    </xf>
    <xf borderId="12" fillId="4" fontId="4" numFmtId="0" xfId="0" applyBorder="1" applyFont="1"/>
    <xf borderId="12" fillId="4" fontId="4" numFmtId="4" xfId="0" applyBorder="1" applyFont="1" applyNumberFormat="1"/>
    <xf borderId="13" fillId="4" fontId="4" numFmtId="4" xfId="0" applyBorder="1" applyFont="1" applyNumberFormat="1"/>
    <xf borderId="14" fillId="0" fontId="5" numFmtId="0" xfId="0" applyFont="1"/>
    <xf borderId="7" fillId="2" fontId="4" numFmtId="0" xfId="0" applyAlignment="1" applyBorder="1" applyFont="1">
      <alignment horizontal="center" vertical="center"/>
    </xf>
    <xf borderId="7" fillId="2" fontId="4" numFmtId="49" xfId="0" applyAlignment="1" applyBorder="1" applyFont="1" applyNumberFormat="1">
      <alignment horizontal="center" vertical="center"/>
    </xf>
    <xf borderId="7" fillId="2" fontId="4" numFmtId="0" xfId="0" applyAlignment="1" applyBorder="1" applyFont="1">
      <alignment horizontal="left" shrinkToFit="0" vertical="center" wrapText="1"/>
    </xf>
    <xf borderId="7" fillId="2" fontId="4" numFmtId="4" xfId="0" applyAlignment="1" applyBorder="1" applyFont="1" applyNumberFormat="1">
      <alignment vertical="center"/>
    </xf>
    <xf borderId="0" fillId="2" fontId="4" numFmtId="0" xfId="0" applyAlignment="1" applyBorder="1" applyFont="1">
      <alignment vertical="center"/>
    </xf>
    <xf borderId="0" fillId="2" fontId="4" numFmtId="4" xfId="0" applyAlignment="1" applyBorder="1" applyFont="1" applyNumberFormat="1">
      <alignment vertical="center"/>
    </xf>
    <xf borderId="0" fillId="2" fontId="4" numFmtId="9" xfId="0" applyAlignment="1" applyBorder="1" applyFont="1" applyNumberFormat="1">
      <alignment horizontal="center" vertical="center"/>
    </xf>
    <xf borderId="0" fillId="2" fontId="4" numFmtId="164" xfId="0" applyAlignment="1" applyBorder="1" applyFont="1" applyNumberFormat="1">
      <alignment vertical="center"/>
    </xf>
    <xf borderId="0" fillId="2" fontId="4" numFmtId="165" xfId="0" applyBorder="1" applyFont="1" applyNumberFormat="1"/>
    <xf borderId="7" fillId="2" fontId="4" numFmtId="4" xfId="0" applyAlignment="1" applyBorder="1" applyFont="1" applyNumberFormat="1">
      <alignment readingOrder="0" vertical="center"/>
    </xf>
    <xf borderId="11" fillId="4" fontId="4" numFmtId="0" xfId="0" applyAlignment="1" applyBorder="1" applyFont="1">
      <alignment horizontal="center" vertical="center"/>
    </xf>
    <xf borderId="12" fillId="4" fontId="4" numFmtId="0" xfId="0" applyAlignment="1" applyBorder="1" applyFont="1">
      <alignment horizontal="center" vertical="center"/>
    </xf>
    <xf borderId="12" fillId="4" fontId="4" numFmtId="4" xfId="0" applyAlignment="1" applyBorder="1" applyFont="1" applyNumberFormat="1">
      <alignment vertical="center"/>
    </xf>
    <xf borderId="13" fillId="4" fontId="4" numFmtId="4" xfId="0" applyAlignment="1" applyBorder="1" applyFont="1" applyNumberFormat="1">
      <alignment vertical="center"/>
    </xf>
    <xf borderId="0" fillId="2" fontId="3" numFmtId="4" xfId="0" applyAlignment="1" applyBorder="1" applyFont="1" applyNumberFormat="1">
      <alignment vertical="center"/>
    </xf>
    <xf borderId="0" fillId="2" fontId="3" numFmtId="4" xfId="0" applyAlignment="1" applyBorder="1" applyFont="1" applyNumberFormat="1">
      <alignment horizontal="center" vertical="center"/>
    </xf>
    <xf borderId="0" fillId="5" fontId="4" numFmtId="165" xfId="0" applyBorder="1" applyFill="1" applyFont="1" applyNumberFormat="1"/>
    <xf borderId="0" fillId="2" fontId="4" numFmtId="4" xfId="0" applyBorder="1" applyFont="1" applyNumberFormat="1"/>
    <xf borderId="0" fillId="6" fontId="4" numFmtId="165" xfId="0" applyBorder="1" applyFill="1" applyFont="1" applyNumberFormat="1"/>
    <xf borderId="0" fillId="7" fontId="4" numFmtId="165" xfId="0" applyBorder="1" applyFill="1" applyFont="1" applyNumberFormat="1"/>
    <xf borderId="0" fillId="2" fontId="3" numFmtId="0" xfId="0" applyBorder="1" applyFont="1"/>
    <xf borderId="7" fillId="2" fontId="4" numFmtId="0" xfId="0" applyAlignment="1" applyBorder="1" applyFont="1">
      <alignment vertical="center"/>
    </xf>
    <xf borderId="7" fillId="2" fontId="4" numFmtId="0" xfId="0" applyAlignment="1" applyBorder="1" applyFont="1">
      <alignment shrinkToFit="0" vertical="center" wrapText="1"/>
    </xf>
    <xf borderId="0" fillId="5" fontId="4" numFmtId="4" xfId="0" applyAlignment="1" applyBorder="1" applyFont="1" applyNumberFormat="1">
      <alignment vertical="center"/>
    </xf>
    <xf borderId="0" fillId="2" fontId="3" numFmtId="4" xfId="0" applyBorder="1" applyFont="1" applyNumberFormat="1"/>
    <xf borderId="7" fillId="2" fontId="3" numFmtId="0" xfId="0" applyAlignment="1" applyBorder="1" applyFont="1">
      <alignment horizontal="left" shrinkToFit="0" vertical="center" wrapText="1"/>
    </xf>
    <xf borderId="7" fillId="8" fontId="3" numFmtId="0" xfId="0" applyAlignment="1" applyBorder="1" applyFill="1" applyFont="1">
      <alignment horizontal="center" vertical="center"/>
    </xf>
    <xf borderId="0" fillId="2" fontId="4" numFmtId="0" xfId="0" applyAlignment="1" applyBorder="1" applyFont="1">
      <alignment horizontal="center"/>
    </xf>
    <xf borderId="0" fillId="2" fontId="6" numFmtId="4" xfId="0" applyAlignment="1" applyBorder="1" applyFont="1" applyNumberFormat="1">
      <alignment vertical="center"/>
    </xf>
    <xf borderId="0" fillId="2" fontId="4" numFmtId="164" xfId="0" applyBorder="1" applyFont="1" applyNumberFormat="1"/>
    <xf borderId="0" fillId="5" fontId="4" numFmtId="4" xfId="0" applyBorder="1" applyFont="1" applyNumberFormat="1"/>
    <xf borderId="15" fillId="2" fontId="3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0" fillId="2" fontId="7" numFmtId="0" xfId="0" applyBorder="1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95250</xdr:colOff>
      <xdr:row>290</xdr:row>
      <xdr:rowOff>0</xdr:rowOff>
    </xdr:from>
    <xdr:ext cx="1943100" cy="38100"/>
    <xdr:grpSp>
      <xdr:nvGrpSpPr>
        <xdr:cNvPr id="2" name="Shape 2"/>
        <xdr:cNvGrpSpPr/>
      </xdr:nvGrpSpPr>
      <xdr:grpSpPr>
        <a:xfrm>
          <a:off x="4374450" y="3780000"/>
          <a:ext cx="1943100" cy="0"/>
          <a:chOff x="4374450" y="3780000"/>
          <a:chExt cx="1943100" cy="0"/>
        </a:xfrm>
      </xdr:grpSpPr>
      <xdr:cxnSp>
        <xdr:nvCxnSpPr>
          <xdr:cNvPr id="3" name="Shape 3"/>
          <xdr:cNvCxnSpPr/>
        </xdr:nvCxnSpPr>
        <xdr:spPr>
          <a:xfrm>
            <a:off x="4374450" y="3780000"/>
            <a:ext cx="1943100" cy="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9</xdr:col>
      <xdr:colOff>114300</xdr:colOff>
      <xdr:row>290</xdr:row>
      <xdr:rowOff>0</xdr:rowOff>
    </xdr:from>
    <xdr:ext cx="3524250" cy="38100"/>
    <xdr:grpSp>
      <xdr:nvGrpSpPr>
        <xdr:cNvPr id="2" name="Shape 2"/>
        <xdr:cNvGrpSpPr/>
      </xdr:nvGrpSpPr>
      <xdr:grpSpPr>
        <a:xfrm>
          <a:off x="3583875" y="3780000"/>
          <a:ext cx="3524250" cy="0"/>
          <a:chOff x="3583875" y="3780000"/>
          <a:chExt cx="3524250" cy="0"/>
        </a:xfrm>
      </xdr:grpSpPr>
      <xdr:cxnSp>
        <xdr:nvCxnSpPr>
          <xdr:cNvPr id="4" name="Shape 4"/>
          <xdr:cNvCxnSpPr/>
        </xdr:nvCxnSpPr>
        <xdr:spPr>
          <a:xfrm>
            <a:off x="3583875" y="3780000"/>
            <a:ext cx="3524250" cy="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133350</xdr:colOff>
      <xdr:row>0</xdr:row>
      <xdr:rowOff>28575</xdr:rowOff>
    </xdr:from>
    <xdr:ext cx="304800" cy="419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F:\Ejercicio%202023\02.%20Presupuesto%202023%20modificaciones\Presupuesto%20de%20Egresos%20del%20Ejercicio%202023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F:\Ejercicio%202024\04.%20Mod.%20Ppto.%202024\01.%20Presupuesto%20de%20Egresos%20del%20Ejercicio%202024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sumen general"/>
      <sheetName val="Resumen Ingresos"/>
      <sheetName val="Resumen Egresos"/>
      <sheetName val="CA"/>
      <sheetName val="CFG"/>
      <sheetName val="CP"/>
      <sheetName val="CTG"/>
      <sheetName val="CFF"/>
      <sheetName val="COG"/>
      <sheetName val="PPA"/>
      <sheetName val="PPA (2)"/>
      <sheetName val="PPA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sumen general"/>
      <sheetName val="Resumen Ingresos"/>
      <sheetName val="Resumen Egresos"/>
      <sheetName val="CA"/>
      <sheetName val="CFG"/>
      <sheetName val="CP"/>
      <sheetName val="CFF"/>
      <sheetName val="COG"/>
      <sheetName val="CTG"/>
      <sheetName val="PPA"/>
      <sheetName val="1ra.Mo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6.83" defaultRowHeight="15.0"/>
  <cols>
    <col customWidth="1" min="1" max="1" width="11.83"/>
    <col customWidth="1" min="2" max="2" width="6.5"/>
    <col customWidth="1" min="3" max="3" width="8.83"/>
    <col customWidth="1" min="4" max="4" width="50.83"/>
    <col customWidth="1" min="5" max="5" width="9.83"/>
    <col customWidth="1" hidden="1" min="6" max="6" width="6.5"/>
    <col customWidth="1" min="7" max="7" width="9.17"/>
    <col customWidth="1" min="8" max="8" width="11.0"/>
    <col customWidth="1" min="9" max="9" width="10.33"/>
    <col customWidth="1" min="10" max="10" width="11.5"/>
    <col customWidth="1" min="11" max="11" width="11.33"/>
    <col customWidth="1" hidden="1" min="12" max="12" width="14.67"/>
    <col customWidth="1" min="13" max="13" width="12.83"/>
    <col customWidth="1" hidden="1" min="14" max="14" width="12.83"/>
    <col customWidth="1" min="15" max="15" width="12.83"/>
    <col customWidth="1" hidden="1" min="16" max="16" width="12.83"/>
    <col customWidth="1" min="17" max="17" width="12.83"/>
    <col customWidth="1" hidden="1" min="18" max="18" width="12.83"/>
    <col customWidth="1" min="19" max="19" width="14.5"/>
    <col customWidth="1" hidden="1" min="20" max="20" width="12.0"/>
    <col customWidth="1" hidden="1" min="21" max="21" width="12.67"/>
    <col customWidth="1" hidden="1" min="22" max="22" width="13.33"/>
    <col customWidth="1" hidden="1" min="23" max="31" width="12.0"/>
    <col customWidth="1" hidden="1" min="32" max="33" width="11.5"/>
    <col customWidth="1" hidden="1" min="34" max="35" width="5.67"/>
    <col customWidth="1" hidden="1" min="36" max="37" width="11.5"/>
    <col customWidth="1" hidden="1" min="38" max="38" width="12.5"/>
    <col customWidth="1" hidden="1" min="39" max="39" width="13.33"/>
    <col customWidth="1" hidden="1" min="40" max="42" width="13.17"/>
    <col customWidth="1" hidden="1" min="43" max="43" width="12.0"/>
    <col customWidth="1" hidden="1" min="44" max="44" width="12.67"/>
    <col customWidth="1" hidden="1" min="45" max="45" width="13.67"/>
    <col customWidth="1" hidden="1" min="46" max="46" width="14.33"/>
    <col customWidth="1" hidden="1" min="47" max="47" width="15.0"/>
    <col customWidth="1" hidden="1" min="48" max="48" width="13.0"/>
    <col customWidth="1" hidden="1" min="49" max="53" width="12.0"/>
    <col customWidth="1" hidden="1" min="54" max="54" width="13.17"/>
    <col customWidth="1" hidden="1" min="55" max="58" width="12.0"/>
    <col customWidth="1" hidden="1" min="59" max="59" width="10.83"/>
    <col customWidth="1" hidden="1" min="60" max="60" width="14.67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ht="39.7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</row>
    <row r="3" ht="19.5" customHeight="1">
      <c r="A3" s="7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7" t="s">
        <v>3</v>
      </c>
      <c r="G3" s="9" t="s">
        <v>7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ht="34.5" customHeight="1">
      <c r="A4" s="7"/>
      <c r="B4" s="7"/>
      <c r="C4" s="8"/>
      <c r="D4" s="7"/>
      <c r="E4" s="8"/>
      <c r="F4" s="7"/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8" t="s">
        <v>19</v>
      </c>
      <c r="S4" s="8" t="s">
        <v>13</v>
      </c>
      <c r="AL4" s="12" t="s">
        <v>20</v>
      </c>
      <c r="AM4" s="12" t="s">
        <v>21</v>
      </c>
      <c r="AN4" s="12" t="s">
        <v>22</v>
      </c>
      <c r="AO4" s="12" t="str">
        <f t="shared" ref="AO4:AP4" si="1">J4</f>
        <v>Ayuda para transporte</v>
      </c>
      <c r="AP4" s="12" t="str">
        <f t="shared" si="1"/>
        <v>Ayuda para ropa</v>
      </c>
      <c r="AQ4" s="12" t="s">
        <v>23</v>
      </c>
      <c r="AR4" s="12" t="s">
        <v>24</v>
      </c>
      <c r="AS4" s="12" t="s">
        <v>25</v>
      </c>
      <c r="AT4" s="12"/>
      <c r="AU4" s="12"/>
    </row>
    <row r="5" ht="19.5" customHeight="1">
      <c r="A5" s="13"/>
      <c r="B5" s="14"/>
      <c r="C5" s="15" t="s">
        <v>26</v>
      </c>
      <c r="D5" s="16" t="s">
        <v>27</v>
      </c>
      <c r="E5" s="17"/>
      <c r="F5" s="1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9"/>
      <c r="AH5" s="20" t="s">
        <v>28</v>
      </c>
      <c r="AI5" s="20" t="s">
        <v>28</v>
      </c>
    </row>
    <row r="6" ht="24.75" customHeight="1">
      <c r="A6" s="21" t="s">
        <v>29</v>
      </c>
      <c r="B6" s="21">
        <v>1.0</v>
      </c>
      <c r="C6" s="22" t="s">
        <v>26</v>
      </c>
      <c r="D6" s="23" t="s">
        <v>30</v>
      </c>
      <c r="E6" s="21">
        <v>1.0</v>
      </c>
      <c r="F6" s="21">
        <v>1.0</v>
      </c>
      <c r="G6" s="24">
        <f t="shared" ref="G6:G11" si="4">(((SUM(H6:K6))*12)/365)</f>
        <v>938.9917808</v>
      </c>
      <c r="H6" s="24">
        <f t="shared" ref="H6:H11" si="5">ROUNDUP(AJ6,0)</f>
        <v>21970</v>
      </c>
      <c r="I6" s="24">
        <f t="shared" ref="I6:I14" si="6">H6*0.1</f>
        <v>2197</v>
      </c>
      <c r="J6" s="24">
        <f t="shared" ref="J6:J14" si="7">H6*0.1</f>
        <v>2197</v>
      </c>
      <c r="K6" s="24">
        <f t="shared" ref="K6:K14" si="8">H6*0.1</f>
        <v>2197</v>
      </c>
      <c r="L6" s="24">
        <f t="shared" ref="L6:L14" si="9">((H6+I6+J6+K6)*12)*E6</f>
        <v>342732</v>
      </c>
      <c r="M6" s="24">
        <v>0.0</v>
      </c>
      <c r="N6" s="24"/>
      <c r="O6" s="24">
        <f t="shared" ref="O6:O14" si="10">IF(G6="","",((G6*20)*30%))</f>
        <v>5633.950685</v>
      </c>
      <c r="P6" s="24">
        <f t="shared" ref="P6:P14" si="11">O6*E6</f>
        <v>5633.950685</v>
      </c>
      <c r="Q6" s="24">
        <f t="shared" ref="Q6:Q14" si="12">IF(B6=1,(G6*40),(((((H6+I6)*12)/365)*40)))</f>
        <v>37559.67123</v>
      </c>
      <c r="R6" s="24">
        <f t="shared" ref="R6:R14" si="13">Q6*E6</f>
        <v>37559.67123</v>
      </c>
      <c r="S6" s="24">
        <f t="shared" ref="S6:S10" si="14">L6+M6+O6+Q6</f>
        <v>385925.6219</v>
      </c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6">
        <v>21970.0</v>
      </c>
      <c r="AH6" s="27">
        <v>0.0</v>
      </c>
      <c r="AI6" s="27">
        <v>0.08</v>
      </c>
      <c r="AJ6" s="28">
        <f t="shared" ref="AJ6:AJ14" si="15">IF(B6=1,((AG6*AH6)+AG6),((AG6*AI6)+AG6))</f>
        <v>21970</v>
      </c>
      <c r="AK6" s="25"/>
      <c r="AL6" s="26">
        <f t="shared" ref="AL6:AL14" si="16">IF(B6=1,((E6*H6)*12),"")</f>
        <v>263640</v>
      </c>
      <c r="AM6" s="26" t="str">
        <f t="shared" ref="AM6:AM14" si="17">IF(B6=2,((E6*H6)*12),"")</f>
        <v/>
      </c>
      <c r="AN6" s="26">
        <f t="shared" ref="AN6:AN14" si="18">((I6*12)*E6)</f>
        <v>26364</v>
      </c>
      <c r="AO6" s="26">
        <f t="shared" ref="AO6:AO14" si="19">((J6*12)*E6)</f>
        <v>26364</v>
      </c>
      <c r="AP6" s="26">
        <f t="shared" ref="AP6:AP14" si="20">((K6*12)*E6)</f>
        <v>26364</v>
      </c>
      <c r="AQ6" s="26">
        <f t="shared" ref="AQ6:AQ14" si="21">O6*E6</f>
        <v>5633.950685</v>
      </c>
      <c r="AR6" s="26">
        <f t="shared" ref="AR6:AR14" si="22">E6*Q6</f>
        <v>37559.67123</v>
      </c>
      <c r="AX6" s="29">
        <f t="shared" ref="AX6:BA6" si="2">H6/2</f>
        <v>10985</v>
      </c>
      <c r="AY6" s="29">
        <f t="shared" si="2"/>
        <v>1098.5</v>
      </c>
      <c r="AZ6" s="29">
        <f t="shared" si="2"/>
        <v>1098.5</v>
      </c>
      <c r="BA6" s="29">
        <f t="shared" si="2"/>
        <v>1098.5</v>
      </c>
      <c r="BB6" s="29">
        <f t="shared" ref="BB6:BE6" si="3">H6/2*($E6)</f>
        <v>10985</v>
      </c>
      <c r="BC6" s="29">
        <f t="shared" si="3"/>
        <v>1098.5</v>
      </c>
      <c r="BD6" s="29">
        <f t="shared" si="3"/>
        <v>1098.5</v>
      </c>
      <c r="BE6" s="29">
        <f t="shared" si="3"/>
        <v>1098.5</v>
      </c>
      <c r="BG6" s="29">
        <f t="shared" ref="BG6:BG284" si="25">I6*E6*3</f>
        <v>6591</v>
      </c>
      <c r="BH6" s="29">
        <f t="shared" ref="BH6:BH14" si="26">BG6*12</f>
        <v>79092</v>
      </c>
    </row>
    <row r="7" ht="24.75" customHeight="1">
      <c r="A7" s="21" t="s">
        <v>29</v>
      </c>
      <c r="B7" s="21">
        <v>1.0</v>
      </c>
      <c r="C7" s="22" t="s">
        <v>26</v>
      </c>
      <c r="D7" s="23" t="s">
        <v>31</v>
      </c>
      <c r="E7" s="21">
        <v>1.0</v>
      </c>
      <c r="F7" s="21">
        <v>1.0</v>
      </c>
      <c r="G7" s="24">
        <f t="shared" si="4"/>
        <v>612.4175342</v>
      </c>
      <c r="H7" s="24">
        <f t="shared" si="5"/>
        <v>14329</v>
      </c>
      <c r="I7" s="24">
        <f t="shared" si="6"/>
        <v>1432.9</v>
      </c>
      <c r="J7" s="24">
        <f t="shared" si="7"/>
        <v>1432.9</v>
      </c>
      <c r="K7" s="24">
        <f t="shared" si="8"/>
        <v>1432.9</v>
      </c>
      <c r="L7" s="24">
        <f t="shared" si="9"/>
        <v>223532.4</v>
      </c>
      <c r="M7" s="24">
        <v>0.0</v>
      </c>
      <c r="N7" s="24"/>
      <c r="O7" s="24">
        <f t="shared" si="10"/>
        <v>3674.505205</v>
      </c>
      <c r="P7" s="24">
        <f t="shared" si="11"/>
        <v>3674.505205</v>
      </c>
      <c r="Q7" s="24">
        <f t="shared" si="12"/>
        <v>24496.70137</v>
      </c>
      <c r="R7" s="24">
        <f t="shared" si="13"/>
        <v>24496.70137</v>
      </c>
      <c r="S7" s="24">
        <f t="shared" si="14"/>
        <v>251703.6066</v>
      </c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6">
        <v>13267.0</v>
      </c>
      <c r="AH7" s="27">
        <v>0.08</v>
      </c>
      <c r="AI7" s="27">
        <f>AI6</f>
        <v>0.08</v>
      </c>
      <c r="AJ7" s="28">
        <f t="shared" si="15"/>
        <v>14328.36</v>
      </c>
      <c r="AK7" s="25"/>
      <c r="AL7" s="26">
        <f t="shared" si="16"/>
        <v>171948</v>
      </c>
      <c r="AM7" s="26" t="str">
        <f t="shared" si="17"/>
        <v/>
      </c>
      <c r="AN7" s="26">
        <f t="shared" si="18"/>
        <v>17194.8</v>
      </c>
      <c r="AO7" s="26">
        <f t="shared" si="19"/>
        <v>17194.8</v>
      </c>
      <c r="AP7" s="26">
        <f t="shared" si="20"/>
        <v>17194.8</v>
      </c>
      <c r="AQ7" s="26">
        <f t="shared" si="21"/>
        <v>3674.505205</v>
      </c>
      <c r="AR7" s="26">
        <f t="shared" si="22"/>
        <v>24496.70137</v>
      </c>
      <c r="AX7" s="29">
        <f t="shared" ref="AX7:BA7" si="23">H7/2</f>
        <v>7164.5</v>
      </c>
      <c r="AY7" s="29">
        <f t="shared" si="23"/>
        <v>716.45</v>
      </c>
      <c r="AZ7" s="29">
        <f t="shared" si="23"/>
        <v>716.45</v>
      </c>
      <c r="BA7" s="29">
        <f t="shared" si="23"/>
        <v>716.45</v>
      </c>
      <c r="BB7" s="29">
        <f t="shared" ref="BB7:BE7" si="24">H7/2*($E7)</f>
        <v>7164.5</v>
      </c>
      <c r="BC7" s="29">
        <f t="shared" si="24"/>
        <v>716.45</v>
      </c>
      <c r="BD7" s="29">
        <f t="shared" si="24"/>
        <v>716.45</v>
      </c>
      <c r="BE7" s="29">
        <f t="shared" si="24"/>
        <v>716.45</v>
      </c>
      <c r="BG7" s="29">
        <f t="shared" si="25"/>
        <v>4298.7</v>
      </c>
      <c r="BH7" s="29">
        <f t="shared" si="26"/>
        <v>51584.4</v>
      </c>
    </row>
    <row r="8" ht="24.75" customHeight="1">
      <c r="A8" s="21" t="s">
        <v>29</v>
      </c>
      <c r="B8" s="21">
        <v>1.0</v>
      </c>
      <c r="C8" s="22" t="s">
        <v>26</v>
      </c>
      <c r="D8" s="23" t="s">
        <v>32</v>
      </c>
      <c r="E8" s="21">
        <v>1.0</v>
      </c>
      <c r="F8" s="21">
        <v>1.0</v>
      </c>
      <c r="G8" s="24">
        <f t="shared" si="4"/>
        <v>576.0887671</v>
      </c>
      <c r="H8" s="24">
        <f t="shared" si="5"/>
        <v>13479</v>
      </c>
      <c r="I8" s="24">
        <f t="shared" si="6"/>
        <v>1347.9</v>
      </c>
      <c r="J8" s="24">
        <f t="shared" si="7"/>
        <v>1347.9</v>
      </c>
      <c r="K8" s="24">
        <f t="shared" si="8"/>
        <v>1347.9</v>
      </c>
      <c r="L8" s="24">
        <f t="shared" si="9"/>
        <v>210272.4</v>
      </c>
      <c r="M8" s="24">
        <v>0.0</v>
      </c>
      <c r="N8" s="24"/>
      <c r="O8" s="24">
        <f t="shared" si="10"/>
        <v>3456.532603</v>
      </c>
      <c r="P8" s="24">
        <f t="shared" si="11"/>
        <v>3456.532603</v>
      </c>
      <c r="Q8" s="24">
        <f t="shared" si="12"/>
        <v>23043.55068</v>
      </c>
      <c r="R8" s="24">
        <f t="shared" si="13"/>
        <v>23043.55068</v>
      </c>
      <c r="S8" s="24">
        <f t="shared" si="14"/>
        <v>236772.4833</v>
      </c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6">
        <v>12480.0</v>
      </c>
      <c r="AH8" s="27">
        <f t="shared" ref="AH8:AI8" si="27">AH7</f>
        <v>0.08</v>
      </c>
      <c r="AI8" s="27">
        <f t="shared" si="27"/>
        <v>0.08</v>
      </c>
      <c r="AJ8" s="28">
        <f t="shared" si="15"/>
        <v>13478.4</v>
      </c>
      <c r="AK8" s="25"/>
      <c r="AL8" s="26">
        <f t="shared" si="16"/>
        <v>161748</v>
      </c>
      <c r="AM8" s="26" t="str">
        <f t="shared" si="17"/>
        <v/>
      </c>
      <c r="AN8" s="26">
        <f t="shared" si="18"/>
        <v>16174.8</v>
      </c>
      <c r="AO8" s="26">
        <f t="shared" si="19"/>
        <v>16174.8</v>
      </c>
      <c r="AP8" s="26">
        <f t="shared" si="20"/>
        <v>16174.8</v>
      </c>
      <c r="AQ8" s="26">
        <f t="shared" si="21"/>
        <v>3456.532603</v>
      </c>
      <c r="AR8" s="26">
        <f t="shared" si="22"/>
        <v>23043.55068</v>
      </c>
      <c r="AX8" s="29">
        <f t="shared" ref="AX8:BA8" si="28">H8/2</f>
        <v>6739.5</v>
      </c>
      <c r="AY8" s="29">
        <f t="shared" si="28"/>
        <v>673.95</v>
      </c>
      <c r="AZ8" s="29">
        <f t="shared" si="28"/>
        <v>673.95</v>
      </c>
      <c r="BA8" s="29">
        <f t="shared" si="28"/>
        <v>673.95</v>
      </c>
      <c r="BB8" s="29">
        <f t="shared" ref="BB8:BE8" si="29">H8/2*($E8)</f>
        <v>6739.5</v>
      </c>
      <c r="BC8" s="29">
        <f t="shared" si="29"/>
        <v>673.95</v>
      </c>
      <c r="BD8" s="29">
        <f t="shared" si="29"/>
        <v>673.95</v>
      </c>
      <c r="BE8" s="29">
        <f t="shared" si="29"/>
        <v>673.95</v>
      </c>
      <c r="BG8" s="29">
        <f t="shared" si="25"/>
        <v>4043.7</v>
      </c>
      <c r="BH8" s="29">
        <f t="shared" si="26"/>
        <v>48524.4</v>
      </c>
    </row>
    <row r="9" ht="24.75" customHeight="1">
      <c r="A9" s="21" t="s">
        <v>29</v>
      </c>
      <c r="B9" s="21">
        <v>1.0</v>
      </c>
      <c r="C9" s="22" t="s">
        <v>26</v>
      </c>
      <c r="D9" s="23" t="s">
        <v>33</v>
      </c>
      <c r="E9" s="21">
        <v>1.0</v>
      </c>
      <c r="F9" s="21">
        <v>1.0</v>
      </c>
      <c r="G9" s="24">
        <f t="shared" si="4"/>
        <v>535.4432877</v>
      </c>
      <c r="H9" s="24">
        <f t="shared" si="5"/>
        <v>12528</v>
      </c>
      <c r="I9" s="24">
        <f t="shared" si="6"/>
        <v>1252.8</v>
      </c>
      <c r="J9" s="24">
        <f t="shared" si="7"/>
        <v>1252.8</v>
      </c>
      <c r="K9" s="24">
        <f t="shared" si="8"/>
        <v>1252.8</v>
      </c>
      <c r="L9" s="24">
        <f t="shared" si="9"/>
        <v>195436.8</v>
      </c>
      <c r="M9" s="24">
        <v>0.0</v>
      </c>
      <c r="N9" s="24"/>
      <c r="O9" s="24">
        <f t="shared" si="10"/>
        <v>3212.659726</v>
      </c>
      <c r="P9" s="24">
        <f t="shared" si="11"/>
        <v>3212.659726</v>
      </c>
      <c r="Q9" s="24">
        <f t="shared" si="12"/>
        <v>21417.73151</v>
      </c>
      <c r="R9" s="24">
        <f t="shared" si="13"/>
        <v>21417.73151</v>
      </c>
      <c r="S9" s="24">
        <f t="shared" si="14"/>
        <v>220067.1912</v>
      </c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6">
        <v>11600.0</v>
      </c>
      <c r="AH9" s="27">
        <f t="shared" ref="AH9:AI9" si="30">AH8</f>
        <v>0.08</v>
      </c>
      <c r="AI9" s="27">
        <f t="shared" si="30"/>
        <v>0.08</v>
      </c>
      <c r="AJ9" s="28">
        <f t="shared" si="15"/>
        <v>12528</v>
      </c>
      <c r="AK9" s="25"/>
      <c r="AL9" s="26">
        <f t="shared" si="16"/>
        <v>150336</v>
      </c>
      <c r="AM9" s="26" t="str">
        <f t="shared" si="17"/>
        <v/>
      </c>
      <c r="AN9" s="26">
        <f t="shared" si="18"/>
        <v>15033.6</v>
      </c>
      <c r="AO9" s="26">
        <f t="shared" si="19"/>
        <v>15033.6</v>
      </c>
      <c r="AP9" s="26">
        <f t="shared" si="20"/>
        <v>15033.6</v>
      </c>
      <c r="AQ9" s="26">
        <f t="shared" si="21"/>
        <v>3212.659726</v>
      </c>
      <c r="AR9" s="26">
        <f t="shared" si="22"/>
        <v>21417.73151</v>
      </c>
      <c r="AX9" s="29">
        <f t="shared" ref="AX9:BA9" si="31">H9/2</f>
        <v>6264</v>
      </c>
      <c r="AY9" s="29">
        <f t="shared" si="31"/>
        <v>626.4</v>
      </c>
      <c r="AZ9" s="29">
        <f t="shared" si="31"/>
        <v>626.4</v>
      </c>
      <c r="BA9" s="29">
        <f t="shared" si="31"/>
        <v>626.4</v>
      </c>
      <c r="BB9" s="29">
        <f t="shared" ref="BB9:BE9" si="32">H9/2*($E9)</f>
        <v>6264</v>
      </c>
      <c r="BC9" s="29">
        <f t="shared" si="32"/>
        <v>626.4</v>
      </c>
      <c r="BD9" s="29">
        <f t="shared" si="32"/>
        <v>626.4</v>
      </c>
      <c r="BE9" s="29">
        <f t="shared" si="32"/>
        <v>626.4</v>
      </c>
      <c r="BG9" s="29">
        <f t="shared" si="25"/>
        <v>3758.4</v>
      </c>
      <c r="BH9" s="29">
        <f t="shared" si="26"/>
        <v>45100.8</v>
      </c>
    </row>
    <row r="10" ht="24.75" customHeight="1">
      <c r="A10" s="21" t="s">
        <v>29</v>
      </c>
      <c r="B10" s="21">
        <v>1.0</v>
      </c>
      <c r="C10" s="22" t="s">
        <v>26</v>
      </c>
      <c r="D10" s="23" t="s">
        <v>34</v>
      </c>
      <c r="E10" s="21">
        <v>1.0</v>
      </c>
      <c r="F10" s="21">
        <v>1.0</v>
      </c>
      <c r="G10" s="24">
        <f t="shared" si="4"/>
        <v>535.4432877</v>
      </c>
      <c r="H10" s="24">
        <f t="shared" si="5"/>
        <v>12528</v>
      </c>
      <c r="I10" s="24">
        <f t="shared" si="6"/>
        <v>1252.8</v>
      </c>
      <c r="J10" s="24">
        <f t="shared" si="7"/>
        <v>1252.8</v>
      </c>
      <c r="K10" s="24">
        <f t="shared" si="8"/>
        <v>1252.8</v>
      </c>
      <c r="L10" s="24">
        <f t="shared" si="9"/>
        <v>195436.8</v>
      </c>
      <c r="M10" s="24">
        <v>0.0</v>
      </c>
      <c r="N10" s="24"/>
      <c r="O10" s="24">
        <f t="shared" si="10"/>
        <v>3212.659726</v>
      </c>
      <c r="P10" s="24">
        <f t="shared" si="11"/>
        <v>3212.659726</v>
      </c>
      <c r="Q10" s="24">
        <f t="shared" si="12"/>
        <v>21417.73151</v>
      </c>
      <c r="R10" s="24">
        <f t="shared" si="13"/>
        <v>21417.73151</v>
      </c>
      <c r="S10" s="24">
        <f t="shared" si="14"/>
        <v>220067.1912</v>
      </c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6">
        <v>11600.0</v>
      </c>
      <c r="AH10" s="27">
        <f t="shared" ref="AH10:AI10" si="33">AH9</f>
        <v>0.08</v>
      </c>
      <c r="AI10" s="27">
        <f t="shared" si="33"/>
        <v>0.08</v>
      </c>
      <c r="AJ10" s="28">
        <f t="shared" si="15"/>
        <v>12528</v>
      </c>
      <c r="AK10" s="25"/>
      <c r="AL10" s="26">
        <f t="shared" si="16"/>
        <v>150336</v>
      </c>
      <c r="AM10" s="26" t="str">
        <f t="shared" si="17"/>
        <v/>
      </c>
      <c r="AN10" s="26">
        <f t="shared" si="18"/>
        <v>15033.6</v>
      </c>
      <c r="AO10" s="26">
        <f t="shared" si="19"/>
        <v>15033.6</v>
      </c>
      <c r="AP10" s="26">
        <f t="shared" si="20"/>
        <v>15033.6</v>
      </c>
      <c r="AQ10" s="26">
        <f t="shared" si="21"/>
        <v>3212.659726</v>
      </c>
      <c r="AR10" s="26">
        <f t="shared" si="22"/>
        <v>21417.73151</v>
      </c>
      <c r="AX10" s="29">
        <f t="shared" ref="AX10:BA10" si="34">H10/2</f>
        <v>6264</v>
      </c>
      <c r="AY10" s="29">
        <f t="shared" si="34"/>
        <v>626.4</v>
      </c>
      <c r="AZ10" s="29">
        <f t="shared" si="34"/>
        <v>626.4</v>
      </c>
      <c r="BA10" s="29">
        <f t="shared" si="34"/>
        <v>626.4</v>
      </c>
      <c r="BB10" s="29">
        <f t="shared" ref="BB10:BE10" si="35">H10/2*($E10)</f>
        <v>6264</v>
      </c>
      <c r="BC10" s="29">
        <f t="shared" si="35"/>
        <v>626.4</v>
      </c>
      <c r="BD10" s="29">
        <f t="shared" si="35"/>
        <v>626.4</v>
      </c>
      <c r="BE10" s="29">
        <f t="shared" si="35"/>
        <v>626.4</v>
      </c>
      <c r="BG10" s="29">
        <f t="shared" si="25"/>
        <v>3758.4</v>
      </c>
      <c r="BH10" s="29">
        <f t="shared" si="26"/>
        <v>45100.8</v>
      </c>
    </row>
    <row r="11" ht="24.75" customHeight="1">
      <c r="A11" s="21" t="s">
        <v>29</v>
      </c>
      <c r="B11" s="21">
        <v>1.0</v>
      </c>
      <c r="C11" s="22" t="s">
        <v>26</v>
      </c>
      <c r="D11" s="23" t="s">
        <v>35</v>
      </c>
      <c r="E11" s="21">
        <v>1.0</v>
      </c>
      <c r="F11" s="21">
        <v>1.0</v>
      </c>
      <c r="G11" s="24">
        <f t="shared" si="4"/>
        <v>466.2049315</v>
      </c>
      <c r="H11" s="24">
        <f t="shared" si="5"/>
        <v>10908</v>
      </c>
      <c r="I11" s="24">
        <f t="shared" si="6"/>
        <v>1090.8</v>
      </c>
      <c r="J11" s="24">
        <f t="shared" si="7"/>
        <v>1090.8</v>
      </c>
      <c r="K11" s="24">
        <f t="shared" si="8"/>
        <v>1090.8</v>
      </c>
      <c r="L11" s="24">
        <f t="shared" si="9"/>
        <v>170164.8</v>
      </c>
      <c r="M11" s="24">
        <v>0.0</v>
      </c>
      <c r="N11" s="24"/>
      <c r="O11" s="24">
        <f t="shared" si="10"/>
        <v>2797.229589</v>
      </c>
      <c r="P11" s="24">
        <f t="shared" si="11"/>
        <v>2797.229589</v>
      </c>
      <c r="Q11" s="24">
        <f t="shared" si="12"/>
        <v>18648.19726</v>
      </c>
      <c r="R11" s="24">
        <f t="shared" si="13"/>
        <v>18648.19726</v>
      </c>
      <c r="S11" s="24">
        <f>L11+(M11+O11+Q11)*E11</f>
        <v>191610.2268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6">
        <v>10100.0</v>
      </c>
      <c r="AH11" s="27">
        <f t="shared" ref="AH11:AI11" si="36">AH10</f>
        <v>0.08</v>
      </c>
      <c r="AI11" s="27">
        <f t="shared" si="36"/>
        <v>0.08</v>
      </c>
      <c r="AJ11" s="28">
        <f t="shared" si="15"/>
        <v>10908</v>
      </c>
      <c r="AK11" s="25"/>
      <c r="AL11" s="26">
        <f t="shared" si="16"/>
        <v>130896</v>
      </c>
      <c r="AM11" s="26" t="str">
        <f t="shared" si="17"/>
        <v/>
      </c>
      <c r="AN11" s="26">
        <f t="shared" si="18"/>
        <v>13089.6</v>
      </c>
      <c r="AO11" s="26">
        <f t="shared" si="19"/>
        <v>13089.6</v>
      </c>
      <c r="AP11" s="26">
        <f t="shared" si="20"/>
        <v>13089.6</v>
      </c>
      <c r="AQ11" s="26">
        <f t="shared" si="21"/>
        <v>2797.229589</v>
      </c>
      <c r="AR11" s="26">
        <f t="shared" si="22"/>
        <v>18648.19726</v>
      </c>
      <c r="AX11" s="29">
        <f t="shared" ref="AX11:BA11" si="37">H11/2</f>
        <v>5454</v>
      </c>
      <c r="AY11" s="29">
        <f t="shared" si="37"/>
        <v>545.4</v>
      </c>
      <c r="AZ11" s="29">
        <f t="shared" si="37"/>
        <v>545.4</v>
      </c>
      <c r="BA11" s="29">
        <f t="shared" si="37"/>
        <v>545.4</v>
      </c>
      <c r="BB11" s="29">
        <f t="shared" ref="BB11:BE11" si="38">H11/2*($E11)</f>
        <v>5454</v>
      </c>
      <c r="BC11" s="29">
        <f t="shared" si="38"/>
        <v>545.4</v>
      </c>
      <c r="BD11" s="29">
        <f t="shared" si="38"/>
        <v>545.4</v>
      </c>
      <c r="BE11" s="29">
        <f t="shared" si="38"/>
        <v>545.4</v>
      </c>
      <c r="BG11" s="29">
        <f t="shared" si="25"/>
        <v>3272.4</v>
      </c>
      <c r="BH11" s="29">
        <f t="shared" si="26"/>
        <v>39268.8</v>
      </c>
    </row>
    <row r="12" ht="24.75" customHeight="1">
      <c r="A12" s="21" t="s">
        <v>36</v>
      </c>
      <c r="B12" s="21">
        <v>2.0</v>
      </c>
      <c r="C12" s="22" t="s">
        <v>26</v>
      </c>
      <c r="D12" s="23" t="s">
        <v>37</v>
      </c>
      <c r="E12" s="21">
        <v>1.0</v>
      </c>
      <c r="F12" s="21">
        <v>2.0</v>
      </c>
      <c r="G12" s="30">
        <v>356.81</v>
      </c>
      <c r="H12" s="30">
        <v>8559.0</v>
      </c>
      <c r="I12" s="24">
        <f t="shared" si="6"/>
        <v>855.9</v>
      </c>
      <c r="J12" s="24">
        <f t="shared" si="7"/>
        <v>855.9</v>
      </c>
      <c r="K12" s="24">
        <f t="shared" si="8"/>
        <v>855.9</v>
      </c>
      <c r="L12" s="24">
        <f t="shared" si="9"/>
        <v>133520.4</v>
      </c>
      <c r="M12" s="24">
        <v>0.0</v>
      </c>
      <c r="N12" s="24"/>
      <c r="O12" s="24">
        <f t="shared" si="10"/>
        <v>2140.86</v>
      </c>
      <c r="P12" s="24">
        <f t="shared" si="11"/>
        <v>2140.86</v>
      </c>
      <c r="Q12" s="24">
        <f t="shared" si="12"/>
        <v>12381.23836</v>
      </c>
      <c r="R12" s="24">
        <f t="shared" si="13"/>
        <v>12381.23836</v>
      </c>
      <c r="S12" s="24">
        <f t="shared" ref="S12:S14" si="42">L12+M12+O12+Q12</f>
        <v>148042.4984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 t="str">
        <f t="shared" ref="AG12:AG14" si="43">'[1]PPA (3)'!H11</f>
        <v>#REF!</v>
      </c>
      <c r="AH12" s="27">
        <f t="shared" ref="AH12:AI12" si="39">AH10</f>
        <v>0.08</v>
      </c>
      <c r="AI12" s="27">
        <f t="shared" si="39"/>
        <v>0.08</v>
      </c>
      <c r="AJ12" s="28" t="str">
        <f t="shared" si="15"/>
        <v>#REF!</v>
      </c>
      <c r="AK12" s="25"/>
      <c r="AL12" s="26" t="str">
        <f t="shared" si="16"/>
        <v/>
      </c>
      <c r="AM12" s="26">
        <f t="shared" si="17"/>
        <v>102708</v>
      </c>
      <c r="AN12" s="26">
        <f t="shared" si="18"/>
        <v>10270.8</v>
      </c>
      <c r="AO12" s="26">
        <f t="shared" si="19"/>
        <v>10270.8</v>
      </c>
      <c r="AP12" s="26">
        <f t="shared" si="20"/>
        <v>10270.8</v>
      </c>
      <c r="AQ12" s="26">
        <f t="shared" si="21"/>
        <v>2140.86</v>
      </c>
      <c r="AR12" s="26">
        <f t="shared" si="22"/>
        <v>12381.23836</v>
      </c>
      <c r="AX12" s="29">
        <f t="shared" ref="AX12:BA12" si="40">H12/2</f>
        <v>4279.5</v>
      </c>
      <c r="AY12" s="29">
        <f t="shared" si="40"/>
        <v>427.95</v>
      </c>
      <c r="AZ12" s="29">
        <f t="shared" si="40"/>
        <v>427.95</v>
      </c>
      <c r="BA12" s="29">
        <f t="shared" si="40"/>
        <v>427.95</v>
      </c>
      <c r="BB12" s="29">
        <f t="shared" ref="BB12:BE12" si="41">H12/2*($E12)</f>
        <v>4279.5</v>
      </c>
      <c r="BC12" s="29">
        <f t="shared" si="41"/>
        <v>427.95</v>
      </c>
      <c r="BD12" s="29">
        <f t="shared" si="41"/>
        <v>427.95</v>
      </c>
      <c r="BE12" s="29">
        <f t="shared" si="41"/>
        <v>427.95</v>
      </c>
      <c r="BG12" s="29">
        <f t="shared" si="25"/>
        <v>2567.7</v>
      </c>
      <c r="BH12" s="29">
        <f t="shared" si="26"/>
        <v>30812.4</v>
      </c>
    </row>
    <row r="13" ht="24.75" customHeight="1">
      <c r="A13" s="21" t="s">
        <v>36</v>
      </c>
      <c r="B13" s="21">
        <v>2.0</v>
      </c>
      <c r="C13" s="22" t="s">
        <v>26</v>
      </c>
      <c r="D13" s="23" t="s">
        <v>38</v>
      </c>
      <c r="E13" s="21">
        <v>1.0</v>
      </c>
      <c r="F13" s="21">
        <v>2.0</v>
      </c>
      <c r="G13" s="30">
        <v>313.88</v>
      </c>
      <c r="H13" s="30">
        <v>7344.0</v>
      </c>
      <c r="I13" s="24">
        <f t="shared" si="6"/>
        <v>734.4</v>
      </c>
      <c r="J13" s="24">
        <f t="shared" si="7"/>
        <v>734.4</v>
      </c>
      <c r="K13" s="24">
        <f t="shared" si="8"/>
        <v>734.4</v>
      </c>
      <c r="L13" s="24">
        <f t="shared" si="9"/>
        <v>114566.4</v>
      </c>
      <c r="M13" s="24">
        <v>0.0</v>
      </c>
      <c r="N13" s="24"/>
      <c r="O13" s="24">
        <f t="shared" si="10"/>
        <v>1883.28</v>
      </c>
      <c r="P13" s="24">
        <f t="shared" si="11"/>
        <v>1883.28</v>
      </c>
      <c r="Q13" s="24">
        <f t="shared" si="12"/>
        <v>10623.64932</v>
      </c>
      <c r="R13" s="24">
        <f t="shared" si="13"/>
        <v>10623.64932</v>
      </c>
      <c r="S13" s="24">
        <f t="shared" si="42"/>
        <v>127073.3293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6" t="str">
        <f t="shared" si="43"/>
        <v>#REF!</v>
      </c>
      <c r="AH13" s="27">
        <f t="shared" ref="AH13:AI13" si="44">AH12</f>
        <v>0.08</v>
      </c>
      <c r="AI13" s="27">
        <f t="shared" si="44"/>
        <v>0.08</v>
      </c>
      <c r="AJ13" s="28" t="str">
        <f t="shared" si="15"/>
        <v>#REF!</v>
      </c>
      <c r="AK13" s="25"/>
      <c r="AL13" s="26" t="str">
        <f t="shared" si="16"/>
        <v/>
      </c>
      <c r="AM13" s="26">
        <f t="shared" si="17"/>
        <v>88128</v>
      </c>
      <c r="AN13" s="26">
        <f t="shared" si="18"/>
        <v>8812.8</v>
      </c>
      <c r="AO13" s="26">
        <f t="shared" si="19"/>
        <v>8812.8</v>
      </c>
      <c r="AP13" s="26">
        <f t="shared" si="20"/>
        <v>8812.8</v>
      </c>
      <c r="AQ13" s="26">
        <f t="shared" si="21"/>
        <v>1883.28</v>
      </c>
      <c r="AR13" s="26">
        <f t="shared" si="22"/>
        <v>10623.64932</v>
      </c>
      <c r="AX13" s="29">
        <f t="shared" ref="AX13:BA13" si="45">H13/2</f>
        <v>3672</v>
      </c>
      <c r="AY13" s="29">
        <f t="shared" si="45"/>
        <v>367.2</v>
      </c>
      <c r="AZ13" s="29">
        <f t="shared" si="45"/>
        <v>367.2</v>
      </c>
      <c r="BA13" s="29">
        <f t="shared" si="45"/>
        <v>367.2</v>
      </c>
      <c r="BB13" s="29">
        <f t="shared" ref="BB13:BE13" si="46">H13/2*($E13)</f>
        <v>3672</v>
      </c>
      <c r="BC13" s="29">
        <f t="shared" si="46"/>
        <v>367.2</v>
      </c>
      <c r="BD13" s="29">
        <f t="shared" si="46"/>
        <v>367.2</v>
      </c>
      <c r="BE13" s="29">
        <f t="shared" si="46"/>
        <v>367.2</v>
      </c>
      <c r="BG13" s="29">
        <f t="shared" si="25"/>
        <v>2203.2</v>
      </c>
      <c r="BH13" s="29">
        <f t="shared" si="26"/>
        <v>26438.4</v>
      </c>
    </row>
    <row r="14" ht="24.75" customHeight="1">
      <c r="A14" s="21" t="s">
        <v>36</v>
      </c>
      <c r="B14" s="21">
        <v>2.0</v>
      </c>
      <c r="C14" s="22" t="s">
        <v>26</v>
      </c>
      <c r="D14" s="23" t="s">
        <v>39</v>
      </c>
      <c r="E14" s="21">
        <v>1.0</v>
      </c>
      <c r="F14" s="21">
        <v>2.0</v>
      </c>
      <c r="G14" s="30">
        <v>416.58</v>
      </c>
      <c r="H14" s="30">
        <v>9747.0</v>
      </c>
      <c r="I14" s="24">
        <f t="shared" si="6"/>
        <v>974.7</v>
      </c>
      <c r="J14" s="24">
        <f t="shared" si="7"/>
        <v>974.7</v>
      </c>
      <c r="K14" s="24">
        <f t="shared" si="8"/>
        <v>974.7</v>
      </c>
      <c r="L14" s="24">
        <f t="shared" si="9"/>
        <v>152053.2</v>
      </c>
      <c r="M14" s="24">
        <v>0.0</v>
      </c>
      <c r="N14" s="24"/>
      <c r="O14" s="24">
        <f t="shared" si="10"/>
        <v>2499.48</v>
      </c>
      <c r="P14" s="24">
        <f t="shared" si="11"/>
        <v>2499.48</v>
      </c>
      <c r="Q14" s="24">
        <f t="shared" si="12"/>
        <v>14099.76986</v>
      </c>
      <c r="R14" s="24">
        <f t="shared" si="13"/>
        <v>14099.76986</v>
      </c>
      <c r="S14" s="24">
        <f t="shared" si="42"/>
        <v>168652.4499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6" t="str">
        <f t="shared" si="43"/>
        <v>#REF!</v>
      </c>
      <c r="AH14" s="27">
        <f t="shared" ref="AH14:AI14" si="47">AH13</f>
        <v>0.08</v>
      </c>
      <c r="AI14" s="27">
        <f t="shared" si="47"/>
        <v>0.08</v>
      </c>
      <c r="AJ14" s="28" t="str">
        <f t="shared" si="15"/>
        <v>#REF!</v>
      </c>
      <c r="AK14" s="25"/>
      <c r="AL14" s="26" t="str">
        <f t="shared" si="16"/>
        <v/>
      </c>
      <c r="AM14" s="26">
        <f t="shared" si="17"/>
        <v>116964</v>
      </c>
      <c r="AN14" s="26">
        <f t="shared" si="18"/>
        <v>11696.4</v>
      </c>
      <c r="AO14" s="26">
        <f t="shared" si="19"/>
        <v>11696.4</v>
      </c>
      <c r="AP14" s="26">
        <f t="shared" si="20"/>
        <v>11696.4</v>
      </c>
      <c r="AQ14" s="26">
        <f t="shared" si="21"/>
        <v>2499.48</v>
      </c>
      <c r="AR14" s="26">
        <f t="shared" si="22"/>
        <v>14099.76986</v>
      </c>
      <c r="AX14" s="29">
        <f t="shared" ref="AX14:BA14" si="48">H14/2</f>
        <v>4873.5</v>
      </c>
      <c r="AY14" s="29">
        <f t="shared" si="48"/>
        <v>487.35</v>
      </c>
      <c r="AZ14" s="29">
        <f t="shared" si="48"/>
        <v>487.35</v>
      </c>
      <c r="BA14" s="29">
        <f t="shared" si="48"/>
        <v>487.35</v>
      </c>
      <c r="BB14" s="29">
        <f t="shared" ref="BB14:BE14" si="49">H14/2*($E14)</f>
        <v>4873.5</v>
      </c>
      <c r="BC14" s="29">
        <f t="shared" si="49"/>
        <v>487.35</v>
      </c>
      <c r="BD14" s="29">
        <f t="shared" si="49"/>
        <v>487.35</v>
      </c>
      <c r="BE14" s="29">
        <f t="shared" si="49"/>
        <v>487.35</v>
      </c>
      <c r="BG14" s="29">
        <f t="shared" si="25"/>
        <v>2924.1</v>
      </c>
      <c r="BH14" s="29">
        <f t="shared" si="26"/>
        <v>35089.2</v>
      </c>
    </row>
    <row r="15" ht="24.75" customHeight="1">
      <c r="A15" s="31"/>
      <c r="B15" s="32"/>
      <c r="C15" s="15" t="s">
        <v>40</v>
      </c>
      <c r="D15" s="16" t="s">
        <v>41</v>
      </c>
      <c r="E15" s="32"/>
      <c r="F15" s="32"/>
      <c r="G15" s="33" t="str">
        <f>IF(H15="","",TRUNC((H15*12)/365,2))</f>
        <v/>
      </c>
      <c r="H15" s="33"/>
      <c r="I15" s="33"/>
      <c r="J15" s="33"/>
      <c r="K15" s="33"/>
      <c r="L15" s="33"/>
      <c r="M15" s="33"/>
      <c r="N15" s="33"/>
      <c r="O15" s="33" t="str">
        <f>IF(G15="","",((G15*20)*0.3))</f>
        <v/>
      </c>
      <c r="P15" s="33"/>
      <c r="Q15" s="33"/>
      <c r="R15" s="33"/>
      <c r="S15" s="34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7"/>
      <c r="AI15" s="27"/>
      <c r="AJ15" s="28"/>
      <c r="AK15" s="25"/>
      <c r="AL15" s="35">
        <f t="shared" ref="AL15:AR15" si="50">SUM(AL6:AL14)</f>
        <v>1028904</v>
      </c>
      <c r="AM15" s="35">
        <f t="shared" si="50"/>
        <v>307800</v>
      </c>
      <c r="AN15" s="35">
        <f t="shared" si="50"/>
        <v>133670.4</v>
      </c>
      <c r="AO15" s="35">
        <f t="shared" si="50"/>
        <v>133670.4</v>
      </c>
      <c r="AP15" s="35">
        <f t="shared" si="50"/>
        <v>133670.4</v>
      </c>
      <c r="AQ15" s="35">
        <f t="shared" si="50"/>
        <v>28511.15753</v>
      </c>
      <c r="AR15" s="35">
        <f t="shared" si="50"/>
        <v>183688.2411</v>
      </c>
      <c r="AS15" s="35">
        <f>SUM(AL15:AR15)</f>
        <v>1949914.599</v>
      </c>
      <c r="AT15" s="36">
        <f>SUM(S6:S14)</f>
        <v>1949914.599</v>
      </c>
      <c r="AU15" s="35">
        <f>AS15-AT15</f>
        <v>0</v>
      </c>
      <c r="AX15" s="29">
        <f t="shared" ref="AX15:BE15" si="51">SUM(AX6:AX14)</f>
        <v>55696</v>
      </c>
      <c r="AY15" s="29">
        <f t="shared" si="51"/>
        <v>5569.6</v>
      </c>
      <c r="AZ15" s="29">
        <f t="shared" si="51"/>
        <v>5569.6</v>
      </c>
      <c r="BA15" s="29">
        <f t="shared" si="51"/>
        <v>5569.6</v>
      </c>
      <c r="BB15" s="29">
        <f t="shared" si="51"/>
        <v>55696</v>
      </c>
      <c r="BC15" s="29">
        <f t="shared" si="51"/>
        <v>5569.6</v>
      </c>
      <c r="BD15" s="29">
        <f t="shared" si="51"/>
        <v>5569.6</v>
      </c>
      <c r="BE15" s="29">
        <f t="shared" si="51"/>
        <v>5569.6</v>
      </c>
      <c r="BG15" s="29">
        <f t="shared" si="25"/>
        <v>0</v>
      </c>
      <c r="BH15" s="37">
        <f>SUM(BH6:BH14)</f>
        <v>401011.2</v>
      </c>
    </row>
    <row r="16" ht="24.75" customHeight="1">
      <c r="A16" s="21" t="s">
        <v>29</v>
      </c>
      <c r="B16" s="21">
        <v>1.0</v>
      </c>
      <c r="C16" s="22" t="s">
        <v>40</v>
      </c>
      <c r="D16" s="23" t="s">
        <v>42</v>
      </c>
      <c r="E16" s="21">
        <v>1.0</v>
      </c>
      <c r="F16" s="21">
        <v>1.0</v>
      </c>
      <c r="G16" s="30">
        <v>906.08</v>
      </c>
      <c r="H16" s="30">
        <v>21200.0</v>
      </c>
      <c r="I16" s="24">
        <f t="shared" ref="I16:I19" si="54">H16*0.1</f>
        <v>2120</v>
      </c>
      <c r="J16" s="24">
        <f t="shared" ref="J16:J19" si="55">H16*0.1</f>
        <v>2120</v>
      </c>
      <c r="K16" s="24">
        <f t="shared" ref="K16:K19" si="56">H16*0.1</f>
        <v>2120</v>
      </c>
      <c r="L16" s="24">
        <f t="shared" ref="L16:L19" si="57">((H16+I16+J16+K16)*12)*E16</f>
        <v>330720</v>
      </c>
      <c r="M16" s="24">
        <v>0.0</v>
      </c>
      <c r="N16" s="24"/>
      <c r="O16" s="24">
        <f t="shared" ref="O16:O19" si="58">IF(G16="","",((G16*20)*30%))</f>
        <v>5436.48</v>
      </c>
      <c r="P16" s="24">
        <f t="shared" ref="P16:P19" si="59">O16*E16</f>
        <v>5436.48</v>
      </c>
      <c r="Q16" s="24">
        <f t="shared" ref="Q16:Q19" si="60">IF(B16=1,(G16*40),(((((H16+I16)*12)/365)*40)))</f>
        <v>36243.2</v>
      </c>
      <c r="R16" s="24">
        <f t="shared" ref="R16:R19" si="61">Q16*E16</f>
        <v>36243.2</v>
      </c>
      <c r="S16" s="24">
        <f>L16+M16+O16+Q16</f>
        <v>372399.68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6" t="str">
        <f>'[1]PPA (3)'!H16</f>
        <v>#REF!</v>
      </c>
      <c r="AH16" s="27">
        <v>0.0</v>
      </c>
      <c r="AI16" s="27">
        <f>AI14</f>
        <v>0.08</v>
      </c>
      <c r="AJ16" s="28" t="str">
        <f t="shared" ref="AJ16:AJ19" si="62">IF(B16=1,((AG16*AH16)+AG16),((AG16*AI16)+AG16))</f>
        <v>#REF!</v>
      </c>
      <c r="AK16" s="25"/>
      <c r="AL16" s="26">
        <f t="shared" ref="AL16:AL19" si="63">IF(B16=1,((E16*H16)*12),"")</f>
        <v>254400</v>
      </c>
      <c r="AM16" s="26" t="str">
        <f t="shared" ref="AM16:AM19" si="64">IF(B16=2,((E16*H16)*12),"")</f>
        <v/>
      </c>
      <c r="AN16" s="26">
        <f t="shared" ref="AN16:AN19" si="65">((I16*12)*E16)</f>
        <v>25440</v>
      </c>
      <c r="AO16" s="26">
        <f t="shared" ref="AO16:AO19" si="66">((J16*12)*E16)</f>
        <v>25440</v>
      </c>
      <c r="AP16" s="26">
        <f t="shared" ref="AP16:AP19" si="67">((K16*12)*E16)</f>
        <v>25440</v>
      </c>
      <c r="AQ16" s="26">
        <f t="shared" ref="AQ16:AQ19" si="68">O16*E16</f>
        <v>5436.48</v>
      </c>
      <c r="AR16" s="26">
        <f t="shared" ref="AR16:AR19" si="69">E16*Q16</f>
        <v>36243.2</v>
      </c>
      <c r="AT16" s="38"/>
      <c r="AX16" s="29">
        <f t="shared" ref="AX16:BA16" si="52">H16/2</f>
        <v>10600</v>
      </c>
      <c r="AY16" s="29">
        <f t="shared" si="52"/>
        <v>1060</v>
      </c>
      <c r="AZ16" s="29">
        <f t="shared" si="52"/>
        <v>1060</v>
      </c>
      <c r="BA16" s="29">
        <f t="shared" si="52"/>
        <v>1060</v>
      </c>
      <c r="BB16" s="29">
        <f t="shared" ref="BB16:BE16" si="53">H16/2*($E16)</f>
        <v>10600</v>
      </c>
      <c r="BC16" s="29">
        <f t="shared" si="53"/>
        <v>1060</v>
      </c>
      <c r="BD16" s="29">
        <f t="shared" si="53"/>
        <v>1060</v>
      </c>
      <c r="BE16" s="29">
        <f t="shared" si="53"/>
        <v>1060</v>
      </c>
      <c r="BG16" s="29">
        <f t="shared" si="25"/>
        <v>6360</v>
      </c>
      <c r="BH16" s="29">
        <f t="shared" ref="BH16:BH19" si="72">BG16*12</f>
        <v>76320</v>
      </c>
    </row>
    <row r="17" ht="24.75" customHeight="1">
      <c r="A17" s="21" t="s">
        <v>29</v>
      </c>
      <c r="B17" s="21">
        <v>1.0</v>
      </c>
      <c r="C17" s="22" t="s">
        <v>40</v>
      </c>
      <c r="D17" s="23" t="s">
        <v>43</v>
      </c>
      <c r="E17" s="21">
        <v>1.0</v>
      </c>
      <c r="F17" s="21">
        <v>1.0</v>
      </c>
      <c r="G17" s="24">
        <f t="shared" ref="G17:G19" si="73">(((SUM(H17:K17))*12)/365)</f>
        <v>504.7561644</v>
      </c>
      <c r="H17" s="24">
        <f t="shared" ref="H17:H19" si="74">ROUNDUP(AJ17,0)</f>
        <v>11810</v>
      </c>
      <c r="I17" s="24">
        <f t="shared" si="54"/>
        <v>1181</v>
      </c>
      <c r="J17" s="24">
        <f t="shared" si="55"/>
        <v>1181</v>
      </c>
      <c r="K17" s="24">
        <f t="shared" si="56"/>
        <v>1181</v>
      </c>
      <c r="L17" s="24">
        <f t="shared" si="57"/>
        <v>184236</v>
      </c>
      <c r="M17" s="24">
        <v>0.0</v>
      </c>
      <c r="N17" s="24"/>
      <c r="O17" s="24">
        <f t="shared" si="58"/>
        <v>3028.536986</v>
      </c>
      <c r="P17" s="24">
        <f t="shared" si="59"/>
        <v>3028.536986</v>
      </c>
      <c r="Q17" s="24">
        <f t="shared" si="60"/>
        <v>20190.24658</v>
      </c>
      <c r="R17" s="24">
        <f t="shared" si="61"/>
        <v>20190.24658</v>
      </c>
      <c r="S17" s="24">
        <f>(((H17*12)+(I17*12)+(J17*12)+(K17*12)+(M17*12)+O17+Q17))*E17</f>
        <v>207454.7836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6">
        <v>10935.0</v>
      </c>
      <c r="AH17" s="27">
        <v>0.08</v>
      </c>
      <c r="AI17" s="27">
        <f>AI162</f>
        <v>0.08</v>
      </c>
      <c r="AJ17" s="28">
        <f t="shared" si="62"/>
        <v>11809.8</v>
      </c>
      <c r="AK17" s="25"/>
      <c r="AL17" s="26">
        <f t="shared" si="63"/>
        <v>141720</v>
      </c>
      <c r="AM17" s="26" t="str">
        <f t="shared" si="64"/>
        <v/>
      </c>
      <c r="AN17" s="26">
        <f t="shared" si="65"/>
        <v>14172</v>
      </c>
      <c r="AO17" s="26">
        <f t="shared" si="66"/>
        <v>14172</v>
      </c>
      <c r="AP17" s="26">
        <f t="shared" si="67"/>
        <v>14172</v>
      </c>
      <c r="AQ17" s="26">
        <f t="shared" si="68"/>
        <v>3028.536986</v>
      </c>
      <c r="AR17" s="26">
        <f t="shared" si="69"/>
        <v>20190.24658</v>
      </c>
      <c r="AX17" s="29">
        <f t="shared" ref="AX17:BA17" si="70">H17/2</f>
        <v>5905</v>
      </c>
      <c r="AY17" s="29">
        <f t="shared" si="70"/>
        <v>590.5</v>
      </c>
      <c r="AZ17" s="29">
        <f t="shared" si="70"/>
        <v>590.5</v>
      </c>
      <c r="BA17" s="29">
        <f t="shared" si="70"/>
        <v>590.5</v>
      </c>
      <c r="BB17" s="29">
        <f t="shared" ref="BB17:BE17" si="71">H17/2*($E17)</f>
        <v>5905</v>
      </c>
      <c r="BC17" s="29">
        <f t="shared" si="71"/>
        <v>590.5</v>
      </c>
      <c r="BD17" s="29">
        <f t="shared" si="71"/>
        <v>590.5</v>
      </c>
      <c r="BE17" s="29">
        <f t="shared" si="71"/>
        <v>590.5</v>
      </c>
      <c r="BG17" s="29">
        <f t="shared" si="25"/>
        <v>3543</v>
      </c>
      <c r="BH17" s="29">
        <f t="shared" si="72"/>
        <v>42516</v>
      </c>
    </row>
    <row r="18" ht="24.75" customHeight="1">
      <c r="A18" s="21" t="s">
        <v>29</v>
      </c>
      <c r="B18" s="21">
        <v>1.0</v>
      </c>
      <c r="C18" s="22" t="s">
        <v>40</v>
      </c>
      <c r="D18" s="23" t="s">
        <v>35</v>
      </c>
      <c r="E18" s="21">
        <v>4.0</v>
      </c>
      <c r="F18" s="21">
        <v>1.0</v>
      </c>
      <c r="G18" s="24">
        <f t="shared" si="73"/>
        <v>466.2049315</v>
      </c>
      <c r="H18" s="24">
        <f t="shared" si="74"/>
        <v>10908</v>
      </c>
      <c r="I18" s="24">
        <f t="shared" si="54"/>
        <v>1090.8</v>
      </c>
      <c r="J18" s="24">
        <f t="shared" si="55"/>
        <v>1090.8</v>
      </c>
      <c r="K18" s="24">
        <f t="shared" si="56"/>
        <v>1090.8</v>
      </c>
      <c r="L18" s="24">
        <f t="shared" si="57"/>
        <v>680659.2</v>
      </c>
      <c r="M18" s="24">
        <v>0.0</v>
      </c>
      <c r="N18" s="24"/>
      <c r="O18" s="24">
        <f t="shared" si="58"/>
        <v>2797.229589</v>
      </c>
      <c r="P18" s="24">
        <f t="shared" si="59"/>
        <v>11188.91836</v>
      </c>
      <c r="Q18" s="24">
        <f t="shared" si="60"/>
        <v>18648.19726</v>
      </c>
      <c r="R18" s="24">
        <f t="shared" si="61"/>
        <v>74592.78904</v>
      </c>
      <c r="S18" s="24">
        <f t="shared" ref="S18:S19" si="77">L18+(M18+O18+Q18)*E18</f>
        <v>766440.9074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6">
        <v>10100.0</v>
      </c>
      <c r="AH18" s="27">
        <v>0.08</v>
      </c>
      <c r="AI18" s="27">
        <f>AI16</f>
        <v>0.08</v>
      </c>
      <c r="AJ18" s="28">
        <f t="shared" si="62"/>
        <v>10908</v>
      </c>
      <c r="AK18" s="25"/>
      <c r="AL18" s="26">
        <f t="shared" si="63"/>
        <v>523584</v>
      </c>
      <c r="AM18" s="26" t="str">
        <f t="shared" si="64"/>
        <v/>
      </c>
      <c r="AN18" s="26">
        <f t="shared" si="65"/>
        <v>52358.4</v>
      </c>
      <c r="AO18" s="26">
        <f t="shared" si="66"/>
        <v>52358.4</v>
      </c>
      <c r="AP18" s="26">
        <f t="shared" si="67"/>
        <v>52358.4</v>
      </c>
      <c r="AQ18" s="26">
        <f t="shared" si="68"/>
        <v>11188.91836</v>
      </c>
      <c r="AR18" s="26">
        <f t="shared" si="69"/>
        <v>74592.78904</v>
      </c>
      <c r="AT18" s="38"/>
      <c r="AX18" s="29">
        <f t="shared" ref="AX18:BA18" si="75">H18/2</f>
        <v>5454</v>
      </c>
      <c r="AY18" s="29">
        <f t="shared" si="75"/>
        <v>545.4</v>
      </c>
      <c r="AZ18" s="29">
        <f t="shared" si="75"/>
        <v>545.4</v>
      </c>
      <c r="BA18" s="29">
        <f t="shared" si="75"/>
        <v>545.4</v>
      </c>
      <c r="BB18" s="29">
        <f t="shared" ref="BB18:BE18" si="76">H18/2*($E18)</f>
        <v>21816</v>
      </c>
      <c r="BC18" s="29">
        <f t="shared" si="76"/>
        <v>2181.6</v>
      </c>
      <c r="BD18" s="29">
        <f t="shared" si="76"/>
        <v>2181.6</v>
      </c>
      <c r="BE18" s="29">
        <f t="shared" si="76"/>
        <v>2181.6</v>
      </c>
      <c r="BG18" s="29">
        <f t="shared" si="25"/>
        <v>13089.6</v>
      </c>
      <c r="BH18" s="29">
        <f t="shared" si="72"/>
        <v>157075.2</v>
      </c>
    </row>
    <row r="19" ht="24.75" customHeight="1">
      <c r="A19" s="21" t="s">
        <v>36</v>
      </c>
      <c r="B19" s="21">
        <v>2.0</v>
      </c>
      <c r="C19" s="22" t="s">
        <v>40</v>
      </c>
      <c r="D19" s="23" t="s">
        <v>38</v>
      </c>
      <c r="E19" s="21">
        <v>1.0</v>
      </c>
      <c r="F19" s="21">
        <v>2.0</v>
      </c>
      <c r="G19" s="24">
        <f t="shared" si="73"/>
        <v>313.8805479</v>
      </c>
      <c r="H19" s="24">
        <f t="shared" si="74"/>
        <v>7344</v>
      </c>
      <c r="I19" s="24">
        <f t="shared" si="54"/>
        <v>734.4</v>
      </c>
      <c r="J19" s="24">
        <f t="shared" si="55"/>
        <v>734.4</v>
      </c>
      <c r="K19" s="24">
        <f t="shared" si="56"/>
        <v>734.4</v>
      </c>
      <c r="L19" s="24">
        <f t="shared" si="57"/>
        <v>114566.4</v>
      </c>
      <c r="M19" s="24">
        <v>0.0</v>
      </c>
      <c r="N19" s="24"/>
      <c r="O19" s="24">
        <f t="shared" si="58"/>
        <v>1883.283288</v>
      </c>
      <c r="P19" s="24">
        <f t="shared" si="59"/>
        <v>1883.283288</v>
      </c>
      <c r="Q19" s="24">
        <f t="shared" si="60"/>
        <v>10623.64932</v>
      </c>
      <c r="R19" s="24">
        <f t="shared" si="61"/>
        <v>10623.64932</v>
      </c>
      <c r="S19" s="24">
        <f t="shared" si="77"/>
        <v>127073.3326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6">
        <v>6800.0</v>
      </c>
      <c r="AH19" s="27">
        <v>0.08</v>
      </c>
      <c r="AI19" s="27">
        <f>AI18</f>
        <v>0.08</v>
      </c>
      <c r="AJ19" s="28">
        <f t="shared" si="62"/>
        <v>7344</v>
      </c>
      <c r="AK19" s="25"/>
      <c r="AL19" s="26" t="str">
        <f t="shared" si="63"/>
        <v/>
      </c>
      <c r="AM19" s="26">
        <f t="shared" si="64"/>
        <v>88128</v>
      </c>
      <c r="AN19" s="26">
        <f t="shared" si="65"/>
        <v>8812.8</v>
      </c>
      <c r="AO19" s="26">
        <f t="shared" si="66"/>
        <v>8812.8</v>
      </c>
      <c r="AP19" s="26">
        <f t="shared" si="67"/>
        <v>8812.8</v>
      </c>
      <c r="AQ19" s="26">
        <f t="shared" si="68"/>
        <v>1883.283288</v>
      </c>
      <c r="AR19" s="26">
        <f t="shared" si="69"/>
        <v>10623.64932</v>
      </c>
      <c r="AX19" s="29">
        <f t="shared" ref="AX19:BA19" si="78">H19/2</f>
        <v>3672</v>
      </c>
      <c r="AY19" s="29">
        <f t="shared" si="78"/>
        <v>367.2</v>
      </c>
      <c r="AZ19" s="29">
        <f t="shared" si="78"/>
        <v>367.2</v>
      </c>
      <c r="BA19" s="29">
        <f t="shared" si="78"/>
        <v>367.2</v>
      </c>
      <c r="BB19" s="29">
        <f t="shared" ref="BB19:BE19" si="79">H19/2*($E19)</f>
        <v>3672</v>
      </c>
      <c r="BC19" s="29">
        <f t="shared" si="79"/>
        <v>367.2</v>
      </c>
      <c r="BD19" s="29">
        <f t="shared" si="79"/>
        <v>367.2</v>
      </c>
      <c r="BE19" s="29">
        <f t="shared" si="79"/>
        <v>367.2</v>
      </c>
      <c r="BG19" s="29">
        <f t="shared" si="25"/>
        <v>2203.2</v>
      </c>
      <c r="BH19" s="29">
        <f t="shared" si="72"/>
        <v>26438.4</v>
      </c>
    </row>
    <row r="20" ht="24.75" customHeight="1">
      <c r="A20" s="31"/>
      <c r="B20" s="32"/>
      <c r="C20" s="15" t="s">
        <v>44</v>
      </c>
      <c r="D20" s="16" t="s">
        <v>45</v>
      </c>
      <c r="E20" s="32"/>
      <c r="F20" s="32"/>
      <c r="G20" s="33" t="str">
        <f>IF(H20="","",TRUNC((H20*12)/365,2))</f>
        <v/>
      </c>
      <c r="H20" s="33"/>
      <c r="I20" s="33"/>
      <c r="J20" s="33"/>
      <c r="K20" s="33"/>
      <c r="L20" s="33"/>
      <c r="M20" s="33"/>
      <c r="N20" s="33"/>
      <c r="O20" s="33" t="str">
        <f>IF(G20="","",((G20*20)*0.3))</f>
        <v/>
      </c>
      <c r="P20" s="33"/>
      <c r="Q20" s="33"/>
      <c r="R20" s="33"/>
      <c r="S20" s="34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7"/>
      <c r="AI20" s="27"/>
      <c r="AJ20" s="28"/>
      <c r="AK20" s="25"/>
      <c r="AL20" s="35">
        <f t="shared" ref="AL20:AR20" si="80">SUM(AL16:AL19)</f>
        <v>919704</v>
      </c>
      <c r="AM20" s="35">
        <f t="shared" si="80"/>
        <v>88128</v>
      </c>
      <c r="AN20" s="35">
        <f t="shared" si="80"/>
        <v>100783.2</v>
      </c>
      <c r="AO20" s="35">
        <f t="shared" si="80"/>
        <v>100783.2</v>
      </c>
      <c r="AP20" s="35">
        <f t="shared" si="80"/>
        <v>100783.2</v>
      </c>
      <c r="AQ20" s="35">
        <f t="shared" si="80"/>
        <v>21537.21863</v>
      </c>
      <c r="AR20" s="35">
        <f t="shared" si="80"/>
        <v>141649.8849</v>
      </c>
      <c r="AS20" s="35">
        <f>SUM(AL20:AR20)</f>
        <v>1473368.704</v>
      </c>
      <c r="AT20" s="36">
        <f>SUM(S16:S19)</f>
        <v>1473368.704</v>
      </c>
      <c r="AU20" s="35">
        <f>AS20-AT20</f>
        <v>-0.0000000002328306437</v>
      </c>
      <c r="AX20" s="29">
        <f t="shared" ref="AX20:BE20" si="81">SUM(AX16:AX19)</f>
        <v>25631</v>
      </c>
      <c r="AY20" s="29">
        <f t="shared" si="81"/>
        <v>2563.1</v>
      </c>
      <c r="AZ20" s="29">
        <f t="shared" si="81"/>
        <v>2563.1</v>
      </c>
      <c r="BA20" s="29">
        <f t="shared" si="81"/>
        <v>2563.1</v>
      </c>
      <c r="BB20" s="29">
        <f t="shared" si="81"/>
        <v>41993</v>
      </c>
      <c r="BC20" s="29">
        <f t="shared" si="81"/>
        <v>4199.3</v>
      </c>
      <c r="BD20" s="29">
        <f t="shared" si="81"/>
        <v>4199.3</v>
      </c>
      <c r="BE20" s="29">
        <f t="shared" si="81"/>
        <v>4199.3</v>
      </c>
      <c r="BG20" s="29">
        <f t="shared" si="25"/>
        <v>0</v>
      </c>
      <c r="BH20" s="39">
        <f>SUM(BH16:BH19)</f>
        <v>302349.6</v>
      </c>
    </row>
    <row r="21" ht="24.75" customHeight="1">
      <c r="A21" s="21" t="s">
        <v>29</v>
      </c>
      <c r="B21" s="21">
        <v>1.0</v>
      </c>
      <c r="C21" s="22" t="s">
        <v>44</v>
      </c>
      <c r="D21" s="23" t="s">
        <v>46</v>
      </c>
      <c r="E21" s="21">
        <v>1.0</v>
      </c>
      <c r="F21" s="21">
        <v>1.0</v>
      </c>
      <c r="G21" s="24">
        <f t="shared" ref="G21:G23" si="84">(((SUM(H21:K21))*12)/365)</f>
        <v>653.3194521</v>
      </c>
      <c r="H21" s="24">
        <f t="shared" ref="H21:H23" si="85">ROUNDUP(AJ21,0)</f>
        <v>15286</v>
      </c>
      <c r="I21" s="24">
        <f t="shared" ref="I21:I23" si="86">H21*0.1</f>
        <v>1528.6</v>
      </c>
      <c r="J21" s="24">
        <f t="shared" ref="J21:J23" si="87">H21*0.1</f>
        <v>1528.6</v>
      </c>
      <c r="K21" s="24">
        <f t="shared" ref="K21:K23" si="88">H21*0.1</f>
        <v>1528.6</v>
      </c>
      <c r="L21" s="24">
        <f t="shared" ref="L21:L23" si="89">((H21+I21+J21+K21)*12)*E21</f>
        <v>238461.6</v>
      </c>
      <c r="M21" s="24">
        <v>0.0</v>
      </c>
      <c r="N21" s="24"/>
      <c r="O21" s="24">
        <f t="shared" ref="O21:O23" si="90">IF(G21="","",((G21*20)*30%))</f>
        <v>3919.916712</v>
      </c>
      <c r="P21" s="24">
        <f t="shared" ref="P21:P23" si="91">O21*E21</f>
        <v>3919.916712</v>
      </c>
      <c r="Q21" s="24">
        <f t="shared" ref="Q21:Q23" si="92">IF(B21=1,(G21*40),(((((H21+I21)*12)/365)*40)))</f>
        <v>26132.77808</v>
      </c>
      <c r="R21" s="24">
        <f t="shared" ref="R21:R23" si="93">Q21*E21</f>
        <v>26132.77808</v>
      </c>
      <c r="S21" s="24">
        <f t="shared" ref="S21:S23" si="94">L21+(M21+O21+Q21)*E21</f>
        <v>268514.2948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6">
        <v>15286.0</v>
      </c>
      <c r="AH21" s="27">
        <v>0.0</v>
      </c>
      <c r="AI21" s="27">
        <f>AI19</f>
        <v>0.08</v>
      </c>
      <c r="AJ21" s="28">
        <f t="shared" ref="AJ21:AJ23" si="95">IF(B21=1,((AG21*AH21)+AG21),((AG21*AI21)+AG21))</f>
        <v>15286</v>
      </c>
      <c r="AK21" s="25"/>
      <c r="AL21" s="26">
        <f t="shared" ref="AL21:AL23" si="96">IF(B21=1,((E21*H21)*12),"")</f>
        <v>183432</v>
      </c>
      <c r="AM21" s="26" t="str">
        <f t="shared" ref="AM21:AM23" si="97">IF(B21=2,((E21*H21)*12),"")</f>
        <v/>
      </c>
      <c r="AN21" s="26">
        <f t="shared" ref="AN21:AN23" si="98">((I21*12)*E21)</f>
        <v>18343.2</v>
      </c>
      <c r="AO21" s="26">
        <f t="shared" ref="AO21:AO23" si="99">((J21*12)*E21)</f>
        <v>18343.2</v>
      </c>
      <c r="AP21" s="26">
        <f t="shared" ref="AP21:AP23" si="100">((K21*12)*E21)</f>
        <v>18343.2</v>
      </c>
      <c r="AQ21" s="26">
        <f t="shared" ref="AQ21:AQ23" si="101">O21*E21</f>
        <v>3919.916712</v>
      </c>
      <c r="AR21" s="26">
        <f t="shared" ref="AR21:AR23" si="102">E21*Q21</f>
        <v>26132.77808</v>
      </c>
      <c r="AX21" s="29">
        <f t="shared" ref="AX21:BA21" si="82">H21/2</f>
        <v>7643</v>
      </c>
      <c r="AY21" s="29">
        <f t="shared" si="82"/>
        <v>764.3</v>
      </c>
      <c r="AZ21" s="29">
        <f t="shared" si="82"/>
        <v>764.3</v>
      </c>
      <c r="BA21" s="29">
        <f t="shared" si="82"/>
        <v>764.3</v>
      </c>
      <c r="BB21" s="29">
        <f t="shared" ref="BB21:BE21" si="83">H21/2*($E21)</f>
        <v>7643</v>
      </c>
      <c r="BC21" s="29">
        <f t="shared" si="83"/>
        <v>764.3</v>
      </c>
      <c r="BD21" s="29">
        <f t="shared" si="83"/>
        <v>764.3</v>
      </c>
      <c r="BE21" s="29">
        <f t="shared" si="83"/>
        <v>764.3</v>
      </c>
      <c r="BG21" s="29">
        <f t="shared" si="25"/>
        <v>4585.8</v>
      </c>
      <c r="BH21" s="29">
        <f t="shared" ref="BH21:BH23" si="105">BG21*12</f>
        <v>55029.6</v>
      </c>
    </row>
    <row r="22" ht="24.75" customHeight="1">
      <c r="A22" s="21" t="s">
        <v>29</v>
      </c>
      <c r="B22" s="21">
        <v>1.0</v>
      </c>
      <c r="C22" s="22" t="s">
        <v>44</v>
      </c>
      <c r="D22" s="23" t="s">
        <v>47</v>
      </c>
      <c r="E22" s="21">
        <v>1.0</v>
      </c>
      <c r="F22" s="21">
        <v>1.0</v>
      </c>
      <c r="G22" s="24">
        <f t="shared" si="84"/>
        <v>438.509589</v>
      </c>
      <c r="H22" s="24">
        <f t="shared" si="85"/>
        <v>10260</v>
      </c>
      <c r="I22" s="24">
        <f t="shared" si="86"/>
        <v>1026</v>
      </c>
      <c r="J22" s="24">
        <f t="shared" si="87"/>
        <v>1026</v>
      </c>
      <c r="K22" s="24">
        <f t="shared" si="88"/>
        <v>1026</v>
      </c>
      <c r="L22" s="24">
        <f t="shared" si="89"/>
        <v>160056</v>
      </c>
      <c r="M22" s="24">
        <v>0.0</v>
      </c>
      <c r="N22" s="24"/>
      <c r="O22" s="24">
        <f t="shared" si="90"/>
        <v>2631.057534</v>
      </c>
      <c r="P22" s="24">
        <f t="shared" si="91"/>
        <v>2631.057534</v>
      </c>
      <c r="Q22" s="24">
        <f t="shared" si="92"/>
        <v>17540.38356</v>
      </c>
      <c r="R22" s="24">
        <f t="shared" si="93"/>
        <v>17540.38356</v>
      </c>
      <c r="S22" s="24">
        <f t="shared" si="94"/>
        <v>180227.4411</v>
      </c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6">
        <v>9500.0</v>
      </c>
      <c r="AH22" s="27">
        <v>0.08</v>
      </c>
      <c r="AI22" s="27">
        <f>AI21</f>
        <v>0.08</v>
      </c>
      <c r="AJ22" s="28">
        <f t="shared" si="95"/>
        <v>10260</v>
      </c>
      <c r="AK22" s="25"/>
      <c r="AL22" s="26">
        <f t="shared" si="96"/>
        <v>123120</v>
      </c>
      <c r="AM22" s="26" t="str">
        <f t="shared" si="97"/>
        <v/>
      </c>
      <c r="AN22" s="26">
        <f t="shared" si="98"/>
        <v>12312</v>
      </c>
      <c r="AO22" s="26">
        <f t="shared" si="99"/>
        <v>12312</v>
      </c>
      <c r="AP22" s="26">
        <f t="shared" si="100"/>
        <v>12312</v>
      </c>
      <c r="AQ22" s="26">
        <f t="shared" si="101"/>
        <v>2631.057534</v>
      </c>
      <c r="AR22" s="26">
        <f t="shared" si="102"/>
        <v>17540.38356</v>
      </c>
      <c r="AX22" s="29">
        <f t="shared" ref="AX22:BA22" si="103">H22/2</f>
        <v>5130</v>
      </c>
      <c r="AY22" s="29">
        <f t="shared" si="103"/>
        <v>513</v>
      </c>
      <c r="AZ22" s="29">
        <f t="shared" si="103"/>
        <v>513</v>
      </c>
      <c r="BA22" s="29">
        <f t="shared" si="103"/>
        <v>513</v>
      </c>
      <c r="BB22" s="29">
        <f t="shared" ref="BB22:BE22" si="104">H22/2*($E22)</f>
        <v>5130</v>
      </c>
      <c r="BC22" s="29">
        <f t="shared" si="104"/>
        <v>513</v>
      </c>
      <c r="BD22" s="29">
        <f t="shared" si="104"/>
        <v>513</v>
      </c>
      <c r="BE22" s="29">
        <f t="shared" si="104"/>
        <v>513</v>
      </c>
      <c r="BG22" s="29">
        <f t="shared" si="25"/>
        <v>3078</v>
      </c>
      <c r="BH22" s="29">
        <f t="shared" si="105"/>
        <v>36936</v>
      </c>
    </row>
    <row r="23" ht="24.75" customHeight="1">
      <c r="A23" s="21" t="s">
        <v>36</v>
      </c>
      <c r="B23" s="21">
        <v>2.0</v>
      </c>
      <c r="C23" s="22" t="s">
        <v>44</v>
      </c>
      <c r="D23" s="23" t="s">
        <v>48</v>
      </c>
      <c r="E23" s="21">
        <v>1.0</v>
      </c>
      <c r="F23" s="21">
        <v>2.0</v>
      </c>
      <c r="G23" s="24">
        <f t="shared" si="84"/>
        <v>399.7446575</v>
      </c>
      <c r="H23" s="24">
        <f t="shared" si="85"/>
        <v>9353</v>
      </c>
      <c r="I23" s="24">
        <f t="shared" si="86"/>
        <v>935.3</v>
      </c>
      <c r="J23" s="24">
        <f t="shared" si="87"/>
        <v>935.3</v>
      </c>
      <c r="K23" s="24">
        <f t="shared" si="88"/>
        <v>935.3</v>
      </c>
      <c r="L23" s="24">
        <f t="shared" si="89"/>
        <v>145906.8</v>
      </c>
      <c r="M23" s="24">
        <v>0.0</v>
      </c>
      <c r="N23" s="24"/>
      <c r="O23" s="24">
        <f t="shared" si="90"/>
        <v>2398.467945</v>
      </c>
      <c r="P23" s="24">
        <f t="shared" si="91"/>
        <v>2398.467945</v>
      </c>
      <c r="Q23" s="24">
        <f t="shared" si="92"/>
        <v>13529.81918</v>
      </c>
      <c r="R23" s="24">
        <f t="shared" si="93"/>
        <v>13529.81918</v>
      </c>
      <c r="S23" s="24">
        <f t="shared" si="94"/>
        <v>161835.0871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6">
        <v>8660.0</v>
      </c>
      <c r="AH23" s="27">
        <f>AH22</f>
        <v>0.08</v>
      </c>
      <c r="AI23" s="27">
        <v>0.08</v>
      </c>
      <c r="AJ23" s="28">
        <f t="shared" si="95"/>
        <v>9352.8</v>
      </c>
      <c r="AK23" s="25"/>
      <c r="AL23" s="26" t="str">
        <f t="shared" si="96"/>
        <v/>
      </c>
      <c r="AM23" s="26">
        <f t="shared" si="97"/>
        <v>112236</v>
      </c>
      <c r="AN23" s="26">
        <f t="shared" si="98"/>
        <v>11223.6</v>
      </c>
      <c r="AO23" s="26">
        <f t="shared" si="99"/>
        <v>11223.6</v>
      </c>
      <c r="AP23" s="26">
        <f t="shared" si="100"/>
        <v>11223.6</v>
      </c>
      <c r="AQ23" s="26">
        <f t="shared" si="101"/>
        <v>2398.467945</v>
      </c>
      <c r="AR23" s="26">
        <f t="shared" si="102"/>
        <v>13529.81918</v>
      </c>
      <c r="AX23" s="29">
        <f t="shared" ref="AX23:BA23" si="106">H23/2</f>
        <v>4676.5</v>
      </c>
      <c r="AY23" s="29">
        <f t="shared" si="106"/>
        <v>467.65</v>
      </c>
      <c r="AZ23" s="29">
        <f t="shared" si="106"/>
        <v>467.65</v>
      </c>
      <c r="BA23" s="29">
        <f t="shared" si="106"/>
        <v>467.65</v>
      </c>
      <c r="BB23" s="29">
        <f t="shared" ref="BB23:BE23" si="107">H23/2*($E23)</f>
        <v>4676.5</v>
      </c>
      <c r="BC23" s="29">
        <f t="shared" si="107"/>
        <v>467.65</v>
      </c>
      <c r="BD23" s="29">
        <f t="shared" si="107"/>
        <v>467.65</v>
      </c>
      <c r="BE23" s="29">
        <f t="shared" si="107"/>
        <v>467.65</v>
      </c>
      <c r="BG23" s="29">
        <f t="shared" si="25"/>
        <v>2805.9</v>
      </c>
      <c r="BH23" s="29">
        <f t="shared" si="105"/>
        <v>33670.8</v>
      </c>
    </row>
    <row r="24" ht="24.75" customHeight="1">
      <c r="A24" s="31"/>
      <c r="B24" s="32"/>
      <c r="C24" s="15" t="s">
        <v>49</v>
      </c>
      <c r="D24" s="16" t="s">
        <v>50</v>
      </c>
      <c r="E24" s="32"/>
      <c r="F24" s="32"/>
      <c r="G24" s="33" t="str">
        <f>IF(H24="","",TRUNC((H24*12)/365,2))</f>
        <v/>
      </c>
      <c r="H24" s="33"/>
      <c r="I24" s="33"/>
      <c r="J24" s="33"/>
      <c r="K24" s="33"/>
      <c r="L24" s="33"/>
      <c r="M24" s="33"/>
      <c r="N24" s="33"/>
      <c r="O24" s="33" t="str">
        <f>IF(G24="","",((G24*20)*0.3))</f>
        <v/>
      </c>
      <c r="P24" s="33"/>
      <c r="Q24" s="33"/>
      <c r="R24" s="33"/>
      <c r="S24" s="34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7"/>
      <c r="AI24" s="27"/>
      <c r="AJ24" s="28"/>
      <c r="AK24" s="25"/>
      <c r="AL24" s="35">
        <f t="shared" ref="AL24:AR24" si="108">SUM(AL21:AL23)</f>
        <v>306552</v>
      </c>
      <c r="AM24" s="35">
        <f t="shared" si="108"/>
        <v>112236</v>
      </c>
      <c r="AN24" s="35">
        <f t="shared" si="108"/>
        <v>41878.8</v>
      </c>
      <c r="AO24" s="35">
        <f t="shared" si="108"/>
        <v>41878.8</v>
      </c>
      <c r="AP24" s="35">
        <f t="shared" si="108"/>
        <v>41878.8</v>
      </c>
      <c r="AQ24" s="35">
        <f t="shared" si="108"/>
        <v>8949.442192</v>
      </c>
      <c r="AR24" s="35">
        <f t="shared" si="108"/>
        <v>57202.98082</v>
      </c>
      <c r="AS24" s="35">
        <f>SUM(AL24:AR24)</f>
        <v>610576.823</v>
      </c>
      <c r="AT24" s="35">
        <f>SUM(S21:S23)</f>
        <v>610576.823</v>
      </c>
      <c r="AU24" s="35">
        <f>AS24-AT24</f>
        <v>0</v>
      </c>
      <c r="AX24" s="29">
        <f t="shared" ref="AX24:BA24" si="109">H24/2</f>
        <v>0</v>
      </c>
      <c r="AY24" s="29">
        <f t="shared" si="109"/>
        <v>0</v>
      </c>
      <c r="AZ24" s="29">
        <f t="shared" si="109"/>
        <v>0</v>
      </c>
      <c r="BA24" s="29">
        <f t="shared" si="109"/>
        <v>0</v>
      </c>
      <c r="BB24" s="29">
        <f t="shared" ref="BB24:BE24" si="110">SUM(BB21:BB23)</f>
        <v>17449.5</v>
      </c>
      <c r="BC24" s="29">
        <f t="shared" si="110"/>
        <v>1744.95</v>
      </c>
      <c r="BD24" s="29">
        <f t="shared" si="110"/>
        <v>1744.95</v>
      </c>
      <c r="BE24" s="29">
        <f t="shared" si="110"/>
        <v>1744.95</v>
      </c>
      <c r="BG24" s="29">
        <f t="shared" si="25"/>
        <v>0</v>
      </c>
      <c r="BH24" s="39">
        <f>SUM(BH21:BH23)</f>
        <v>125636.4</v>
      </c>
    </row>
    <row r="25" ht="24.75" customHeight="1">
      <c r="A25" s="21" t="s">
        <v>29</v>
      </c>
      <c r="B25" s="21">
        <v>1.0</v>
      </c>
      <c r="C25" s="22" t="s">
        <v>49</v>
      </c>
      <c r="D25" s="23" t="s">
        <v>51</v>
      </c>
      <c r="E25" s="21">
        <v>1.0</v>
      </c>
      <c r="F25" s="21">
        <v>1.0</v>
      </c>
      <c r="G25" s="24">
        <f t="shared" ref="G25:G28" si="113">(((SUM(H25:K25))*12)/365)</f>
        <v>2790.90411</v>
      </c>
      <c r="H25" s="24">
        <f t="shared" ref="H25:H28" si="114">ROUNDUP(AJ25,0)</f>
        <v>65300</v>
      </c>
      <c r="I25" s="24">
        <f t="shared" ref="I25:I28" si="115">H25*0.1</f>
        <v>6530</v>
      </c>
      <c r="J25" s="24">
        <f t="shared" ref="J25:J28" si="116">H25*0.1</f>
        <v>6530</v>
      </c>
      <c r="K25" s="24">
        <f t="shared" ref="K25:K28" si="117">H25*0.1</f>
        <v>6530</v>
      </c>
      <c r="L25" s="24">
        <f t="shared" ref="L25:L28" si="118">((H25+I25+J25+K25)*12)*E25</f>
        <v>1018680</v>
      </c>
      <c r="M25" s="24">
        <f t="shared" ref="M25:M27" si="119">((SUM(H25:K25)*8.33%))</f>
        <v>7071.337</v>
      </c>
      <c r="N25" s="24">
        <f t="shared" ref="N25:N28" si="120">(M25*12)*E25</f>
        <v>84856.044</v>
      </c>
      <c r="O25" s="24">
        <f>IF(G25="","",((G25*20)*30%))</f>
        <v>16745.42466</v>
      </c>
      <c r="P25" s="24">
        <f t="shared" ref="P25:P28" si="121">O25*E25</f>
        <v>16745.42466</v>
      </c>
      <c r="Q25" s="24">
        <f t="shared" ref="Q25:Q28" si="122">IF(B25=1,(G25*40),(((((H25+I25)*12)/365)*40)))</f>
        <v>111636.1644</v>
      </c>
      <c r="R25" s="24">
        <f t="shared" ref="R25:R28" si="123">Q25*E25</f>
        <v>111636.1644</v>
      </c>
      <c r="S25" s="24">
        <f t="shared" ref="S25:S28" si="124">L25+((M25*12)+O25+Q25)*E25</f>
        <v>1231917.633</v>
      </c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6"/>
      <c r="AG25" s="26">
        <v>65300.0</v>
      </c>
      <c r="AH25" s="27">
        <v>0.0</v>
      </c>
      <c r="AI25" s="27">
        <f>AI22</f>
        <v>0.08</v>
      </c>
      <c r="AJ25" s="28">
        <f t="shared" ref="AJ25:AJ28" si="126">IF(B25=1,((AG25*AH25)+AG25),((AG25*AI25)+AG25))</f>
        <v>65300</v>
      </c>
      <c r="AK25" s="26"/>
      <c r="AL25" s="26">
        <f t="shared" ref="AL25:AL28" si="127">IF(B25=1,((E25*H25)*12),"")</f>
        <v>783600</v>
      </c>
      <c r="AM25" s="26" t="str">
        <f t="shared" ref="AM25:AM28" si="128">IF(B25=2,((E25*H25)*12),"")</f>
        <v/>
      </c>
      <c r="AN25" s="26">
        <f t="shared" ref="AN25:AN28" si="129">((I25*12)*E25)</f>
        <v>78360</v>
      </c>
      <c r="AO25" s="26">
        <f t="shared" ref="AO25:AO28" si="130">((J25*12)*E25)</f>
        <v>78360</v>
      </c>
      <c r="AP25" s="26">
        <f t="shared" ref="AP25:AP28" si="131">((K25*12)*E25)</f>
        <v>78360</v>
      </c>
      <c r="AQ25" s="26">
        <f t="shared" ref="AQ25:AQ28" si="132">O25*E25</f>
        <v>16745.42466</v>
      </c>
      <c r="AR25" s="26">
        <f t="shared" ref="AR25:AR28" si="133">E25*Q25</f>
        <v>111636.1644</v>
      </c>
      <c r="AS25" s="26">
        <f t="shared" ref="AS25:AS28" si="134">((M25*E25)*12)</f>
        <v>84856.044</v>
      </c>
      <c r="AT25" s="26"/>
      <c r="AU25" s="26"/>
      <c r="AX25" s="29">
        <f t="shared" ref="AX25:BA25" si="111">H25/2</f>
        <v>32650</v>
      </c>
      <c r="AY25" s="29">
        <f t="shared" si="111"/>
        <v>3265</v>
      </c>
      <c r="AZ25" s="29">
        <f t="shared" si="111"/>
        <v>3265</v>
      </c>
      <c r="BA25" s="29">
        <f t="shared" si="111"/>
        <v>3265</v>
      </c>
      <c r="BB25" s="29">
        <f t="shared" ref="BB25:BE25" si="112">H25/2*($E25)</f>
        <v>32650</v>
      </c>
      <c r="BC25" s="29">
        <f t="shared" si="112"/>
        <v>3265</v>
      </c>
      <c r="BD25" s="29">
        <f t="shared" si="112"/>
        <v>3265</v>
      </c>
      <c r="BE25" s="29">
        <f t="shared" si="112"/>
        <v>3265</v>
      </c>
      <c r="BG25" s="29">
        <f t="shared" si="25"/>
        <v>19590</v>
      </c>
      <c r="BH25" s="29">
        <f t="shared" ref="BH25:BH28" si="137">BG25*12</f>
        <v>235080</v>
      </c>
    </row>
    <row r="26" ht="24.75" customHeight="1">
      <c r="A26" s="21" t="s">
        <v>29</v>
      </c>
      <c r="B26" s="21">
        <v>1.0</v>
      </c>
      <c r="C26" s="22" t="s">
        <v>49</v>
      </c>
      <c r="D26" s="23" t="s">
        <v>52</v>
      </c>
      <c r="E26" s="21">
        <v>2.0</v>
      </c>
      <c r="F26" s="21">
        <v>1.0</v>
      </c>
      <c r="G26" s="24">
        <f t="shared" si="113"/>
        <v>2286.575342</v>
      </c>
      <c r="H26" s="24">
        <f t="shared" si="114"/>
        <v>53500</v>
      </c>
      <c r="I26" s="24">
        <f t="shared" si="115"/>
        <v>5350</v>
      </c>
      <c r="J26" s="24">
        <f t="shared" si="116"/>
        <v>5350</v>
      </c>
      <c r="K26" s="24">
        <f t="shared" si="117"/>
        <v>5350</v>
      </c>
      <c r="L26" s="24">
        <f t="shared" si="118"/>
        <v>1669200</v>
      </c>
      <c r="M26" s="24">
        <f t="shared" si="119"/>
        <v>5793.515</v>
      </c>
      <c r="N26" s="24">
        <f t="shared" si="120"/>
        <v>139044.36</v>
      </c>
      <c r="O26" s="24">
        <v>0.0</v>
      </c>
      <c r="P26" s="24">
        <f t="shared" si="121"/>
        <v>0</v>
      </c>
      <c r="Q26" s="24">
        <f t="shared" si="122"/>
        <v>91463.0137</v>
      </c>
      <c r="R26" s="24">
        <f t="shared" si="123"/>
        <v>182926.0274</v>
      </c>
      <c r="S26" s="24">
        <f t="shared" si="124"/>
        <v>1991170.387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6">
        <v>53500.0</v>
      </c>
      <c r="AH26" s="27">
        <f t="shared" ref="AH26:AI26" si="125">AH25</f>
        <v>0</v>
      </c>
      <c r="AI26" s="27">
        <f t="shared" si="125"/>
        <v>0.08</v>
      </c>
      <c r="AJ26" s="28">
        <f t="shared" si="126"/>
        <v>53500</v>
      </c>
      <c r="AK26" s="25"/>
      <c r="AL26" s="26">
        <f t="shared" si="127"/>
        <v>1284000</v>
      </c>
      <c r="AM26" s="26" t="str">
        <f t="shared" si="128"/>
        <v/>
      </c>
      <c r="AN26" s="26">
        <f t="shared" si="129"/>
        <v>128400</v>
      </c>
      <c r="AO26" s="26">
        <f t="shared" si="130"/>
        <v>128400</v>
      </c>
      <c r="AP26" s="26">
        <f t="shared" si="131"/>
        <v>128400</v>
      </c>
      <c r="AQ26" s="26">
        <f t="shared" si="132"/>
        <v>0</v>
      </c>
      <c r="AR26" s="26">
        <f t="shared" si="133"/>
        <v>182926.0274</v>
      </c>
      <c r="AS26" s="26">
        <f t="shared" si="134"/>
        <v>139044.36</v>
      </c>
      <c r="AT26" s="26"/>
      <c r="AU26" s="26"/>
      <c r="AX26" s="29">
        <f t="shared" ref="AX26:BA26" si="135">H26/2</f>
        <v>26750</v>
      </c>
      <c r="AY26" s="29">
        <f t="shared" si="135"/>
        <v>2675</v>
      </c>
      <c r="AZ26" s="29">
        <f t="shared" si="135"/>
        <v>2675</v>
      </c>
      <c r="BA26" s="29">
        <f t="shared" si="135"/>
        <v>2675</v>
      </c>
      <c r="BB26" s="29">
        <f t="shared" ref="BB26:BE26" si="136">H26/2*($E26)</f>
        <v>53500</v>
      </c>
      <c r="BC26" s="29">
        <f t="shared" si="136"/>
        <v>5350</v>
      </c>
      <c r="BD26" s="29">
        <f t="shared" si="136"/>
        <v>5350</v>
      </c>
      <c r="BE26" s="29">
        <f t="shared" si="136"/>
        <v>5350</v>
      </c>
      <c r="BG26" s="29">
        <f t="shared" si="25"/>
        <v>32100</v>
      </c>
      <c r="BH26" s="29">
        <f t="shared" si="137"/>
        <v>385200</v>
      </c>
    </row>
    <row r="27" ht="24.75" customHeight="1">
      <c r="A27" s="21" t="s">
        <v>29</v>
      </c>
      <c r="B27" s="21">
        <v>1.0</v>
      </c>
      <c r="C27" s="22" t="s">
        <v>49</v>
      </c>
      <c r="D27" s="23" t="s">
        <v>53</v>
      </c>
      <c r="E27" s="21">
        <v>12.0</v>
      </c>
      <c r="F27" s="21">
        <v>1.0</v>
      </c>
      <c r="G27" s="24">
        <f t="shared" si="113"/>
        <v>2068.60274</v>
      </c>
      <c r="H27" s="24">
        <f t="shared" si="114"/>
        <v>48400</v>
      </c>
      <c r="I27" s="24">
        <f t="shared" si="115"/>
        <v>4840</v>
      </c>
      <c r="J27" s="24">
        <f t="shared" si="116"/>
        <v>4840</v>
      </c>
      <c r="K27" s="24">
        <f t="shared" si="117"/>
        <v>4840</v>
      </c>
      <c r="L27" s="24">
        <f t="shared" si="118"/>
        <v>9060480</v>
      </c>
      <c r="M27" s="24">
        <f t="shared" si="119"/>
        <v>5241.236</v>
      </c>
      <c r="N27" s="24">
        <f t="shared" si="120"/>
        <v>754737.984</v>
      </c>
      <c r="O27" s="24">
        <v>0.0</v>
      </c>
      <c r="P27" s="24">
        <f t="shared" si="121"/>
        <v>0</v>
      </c>
      <c r="Q27" s="24">
        <f t="shared" si="122"/>
        <v>82744.10959</v>
      </c>
      <c r="R27" s="24">
        <f t="shared" si="123"/>
        <v>992929.3151</v>
      </c>
      <c r="S27" s="24">
        <f t="shared" si="124"/>
        <v>10808147.3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6">
        <v>48400.0</v>
      </c>
      <c r="AH27" s="27">
        <f t="shared" ref="AH27:AI27" si="138">AH26</f>
        <v>0</v>
      </c>
      <c r="AI27" s="27">
        <f t="shared" si="138"/>
        <v>0.08</v>
      </c>
      <c r="AJ27" s="28">
        <f t="shared" si="126"/>
        <v>48400</v>
      </c>
      <c r="AK27" s="25"/>
      <c r="AL27" s="26">
        <f t="shared" si="127"/>
        <v>6969600</v>
      </c>
      <c r="AM27" s="26" t="str">
        <f t="shared" si="128"/>
        <v/>
      </c>
      <c r="AN27" s="26">
        <f t="shared" si="129"/>
        <v>696960</v>
      </c>
      <c r="AO27" s="26">
        <f t="shared" si="130"/>
        <v>696960</v>
      </c>
      <c r="AP27" s="26">
        <f t="shared" si="131"/>
        <v>696960</v>
      </c>
      <c r="AQ27" s="26">
        <f t="shared" si="132"/>
        <v>0</v>
      </c>
      <c r="AR27" s="26">
        <f t="shared" si="133"/>
        <v>992929.3151</v>
      </c>
      <c r="AS27" s="26">
        <f t="shared" si="134"/>
        <v>754737.984</v>
      </c>
      <c r="AT27" s="26"/>
      <c r="AU27" s="26"/>
      <c r="AX27" s="29">
        <f t="shared" ref="AX27:BA27" si="139">H27/2</f>
        <v>24200</v>
      </c>
      <c r="AY27" s="29">
        <f t="shared" si="139"/>
        <v>2420</v>
      </c>
      <c r="AZ27" s="29">
        <f t="shared" si="139"/>
        <v>2420</v>
      </c>
      <c r="BA27" s="29">
        <f t="shared" si="139"/>
        <v>2420</v>
      </c>
      <c r="BB27" s="29">
        <f t="shared" ref="BB27:BE27" si="140">H27/2*($E27)</f>
        <v>290400</v>
      </c>
      <c r="BC27" s="29">
        <f t="shared" si="140"/>
        <v>29040</v>
      </c>
      <c r="BD27" s="29">
        <f t="shared" si="140"/>
        <v>29040</v>
      </c>
      <c r="BE27" s="29">
        <f t="shared" si="140"/>
        <v>29040</v>
      </c>
      <c r="BG27" s="29">
        <f t="shared" si="25"/>
        <v>174240</v>
      </c>
      <c r="BH27" s="29">
        <f t="shared" si="137"/>
        <v>2090880</v>
      </c>
    </row>
    <row r="28" ht="24.75" customHeight="1">
      <c r="A28" s="21" t="s">
        <v>36</v>
      </c>
      <c r="B28" s="21">
        <v>2.0</v>
      </c>
      <c r="C28" s="22" t="s">
        <v>49</v>
      </c>
      <c r="D28" s="23" t="s">
        <v>54</v>
      </c>
      <c r="E28" s="21">
        <v>2.0</v>
      </c>
      <c r="F28" s="21">
        <v>1.0</v>
      </c>
      <c r="G28" s="24">
        <f t="shared" si="113"/>
        <v>425.3884932</v>
      </c>
      <c r="H28" s="24">
        <f t="shared" si="114"/>
        <v>9953</v>
      </c>
      <c r="I28" s="24">
        <f t="shared" si="115"/>
        <v>995.3</v>
      </c>
      <c r="J28" s="24">
        <f t="shared" si="116"/>
        <v>995.3</v>
      </c>
      <c r="K28" s="24">
        <f t="shared" si="117"/>
        <v>995.3</v>
      </c>
      <c r="L28" s="24">
        <f t="shared" si="118"/>
        <v>310533.6</v>
      </c>
      <c r="M28" s="24">
        <v>0.0</v>
      </c>
      <c r="N28" s="24">
        <f t="shared" si="120"/>
        <v>0</v>
      </c>
      <c r="O28" s="24">
        <f>IF(G28="","",((G28*20)*30%))</f>
        <v>2552.330959</v>
      </c>
      <c r="P28" s="24">
        <f t="shared" si="121"/>
        <v>5104.661918</v>
      </c>
      <c r="Q28" s="24">
        <f t="shared" si="122"/>
        <v>14397.76438</v>
      </c>
      <c r="R28" s="24">
        <f t="shared" si="123"/>
        <v>28795.52877</v>
      </c>
      <c r="S28" s="24">
        <f t="shared" si="124"/>
        <v>344433.7907</v>
      </c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>
        <v>9215.0</v>
      </c>
      <c r="AH28" s="27">
        <f t="shared" ref="AH28:AI28" si="141">AH27</f>
        <v>0</v>
      </c>
      <c r="AI28" s="27">
        <f t="shared" si="141"/>
        <v>0.08</v>
      </c>
      <c r="AJ28" s="28">
        <f t="shared" si="126"/>
        <v>9952.2</v>
      </c>
      <c r="AK28" s="25"/>
      <c r="AL28" s="26" t="str">
        <f t="shared" si="127"/>
        <v/>
      </c>
      <c r="AM28" s="26">
        <f t="shared" si="128"/>
        <v>238872</v>
      </c>
      <c r="AN28" s="26">
        <f t="shared" si="129"/>
        <v>23887.2</v>
      </c>
      <c r="AO28" s="26">
        <f t="shared" si="130"/>
        <v>23887.2</v>
      </c>
      <c r="AP28" s="26">
        <f t="shared" si="131"/>
        <v>23887.2</v>
      </c>
      <c r="AQ28" s="26">
        <f t="shared" si="132"/>
        <v>5104.661918</v>
      </c>
      <c r="AR28" s="26">
        <f t="shared" si="133"/>
        <v>28795.52877</v>
      </c>
      <c r="AS28" s="26">
        <f t="shared" si="134"/>
        <v>0</v>
      </c>
      <c r="AT28" s="26"/>
      <c r="AU28" s="26"/>
      <c r="AX28" s="29">
        <f t="shared" ref="AX28:BA28" si="142">H28/2</f>
        <v>4976.5</v>
      </c>
      <c r="AY28" s="29">
        <f t="shared" si="142"/>
        <v>497.65</v>
      </c>
      <c r="AZ28" s="29">
        <f t="shared" si="142"/>
        <v>497.65</v>
      </c>
      <c r="BA28" s="29">
        <f t="shared" si="142"/>
        <v>497.65</v>
      </c>
      <c r="BB28" s="29">
        <f t="shared" ref="BB28:BE28" si="143">H28/2*($E28)</f>
        <v>9953</v>
      </c>
      <c r="BC28" s="29">
        <f t="shared" si="143"/>
        <v>995.3</v>
      </c>
      <c r="BD28" s="29">
        <f t="shared" si="143"/>
        <v>995.3</v>
      </c>
      <c r="BE28" s="29">
        <f t="shared" si="143"/>
        <v>995.3</v>
      </c>
      <c r="BG28" s="29">
        <f t="shared" si="25"/>
        <v>5971.8</v>
      </c>
      <c r="BH28" s="29">
        <f t="shared" si="137"/>
        <v>71661.6</v>
      </c>
    </row>
    <row r="29" ht="24.75" customHeight="1">
      <c r="A29" s="31"/>
      <c r="B29" s="32"/>
      <c r="C29" s="15" t="s">
        <v>55</v>
      </c>
      <c r="D29" s="16" t="s">
        <v>56</v>
      </c>
      <c r="E29" s="32"/>
      <c r="F29" s="32"/>
      <c r="G29" s="33" t="str">
        <f>IF(H29="","",TRUNC((H29*12)/365,2))</f>
        <v/>
      </c>
      <c r="H29" s="33"/>
      <c r="I29" s="33"/>
      <c r="J29" s="33"/>
      <c r="K29" s="33"/>
      <c r="L29" s="33"/>
      <c r="M29" s="33"/>
      <c r="N29" s="33"/>
      <c r="O29" s="33" t="str">
        <f>IF(G29="","",((G29*20)*0.3))</f>
        <v/>
      </c>
      <c r="P29" s="33"/>
      <c r="Q29" s="33"/>
      <c r="R29" s="33"/>
      <c r="S29" s="34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7"/>
      <c r="AI29" s="27"/>
      <c r="AJ29" s="28"/>
      <c r="AK29" s="25"/>
      <c r="AL29" s="35">
        <f t="shared" ref="AL29:AS29" si="144">SUM(AL25:AL28)</f>
        <v>9037200</v>
      </c>
      <c r="AM29" s="35">
        <f t="shared" si="144"/>
        <v>238872</v>
      </c>
      <c r="AN29" s="35">
        <f t="shared" si="144"/>
        <v>927607.2</v>
      </c>
      <c r="AO29" s="35">
        <f t="shared" si="144"/>
        <v>927607.2</v>
      </c>
      <c r="AP29" s="35">
        <f t="shared" si="144"/>
        <v>927607.2</v>
      </c>
      <c r="AQ29" s="35">
        <f t="shared" si="144"/>
        <v>21850.08658</v>
      </c>
      <c r="AR29" s="35">
        <f t="shared" si="144"/>
        <v>1316287.036</v>
      </c>
      <c r="AS29" s="35">
        <f t="shared" si="144"/>
        <v>978638.388</v>
      </c>
      <c r="AT29" s="35">
        <f>SUM(AL29:AS29)</f>
        <v>14375669.11</v>
      </c>
      <c r="AU29" s="35">
        <f>SUM(S25:S28)</f>
        <v>14375669.11</v>
      </c>
      <c r="AV29" s="35">
        <f>AT29-AU29</f>
        <v>-0.000000001862645149</v>
      </c>
      <c r="AX29" s="29">
        <f>SUM(AX25:AX28)</f>
        <v>88576.5</v>
      </c>
      <c r="AY29" s="29">
        <f t="shared" ref="AY29:BA29" si="145">I29/2</f>
        <v>0</v>
      </c>
      <c r="AZ29" s="29">
        <f t="shared" si="145"/>
        <v>0</v>
      </c>
      <c r="BA29" s="29">
        <f t="shared" si="145"/>
        <v>0</v>
      </c>
      <c r="BB29" s="29">
        <f t="shared" ref="BB29:BE29" si="146">SUM(BB25:BB28)</f>
        <v>386503</v>
      </c>
      <c r="BC29" s="29">
        <f t="shared" si="146"/>
        <v>38650.3</v>
      </c>
      <c r="BD29" s="29">
        <f t="shared" si="146"/>
        <v>38650.3</v>
      </c>
      <c r="BE29" s="29">
        <f t="shared" si="146"/>
        <v>38650.3</v>
      </c>
      <c r="BG29" s="29">
        <f t="shared" si="25"/>
        <v>0</v>
      </c>
      <c r="BH29" s="40">
        <f>SUM(BH25:BH28)</f>
        <v>2782821.6</v>
      </c>
    </row>
    <row r="30" ht="24.75" customHeight="1">
      <c r="A30" s="21" t="s">
        <v>29</v>
      </c>
      <c r="B30" s="21">
        <v>1.0</v>
      </c>
      <c r="C30" s="22" t="s">
        <v>55</v>
      </c>
      <c r="D30" s="23" t="s">
        <v>57</v>
      </c>
      <c r="E30" s="21">
        <v>1.0</v>
      </c>
      <c r="F30" s="21">
        <v>1.0</v>
      </c>
      <c r="G30" s="24">
        <f t="shared" ref="G30:G37" si="149">(((SUM(H30:K30))*12)/365)</f>
        <v>760.7671233</v>
      </c>
      <c r="H30" s="24">
        <v>17800.0</v>
      </c>
      <c r="I30" s="24">
        <f t="shared" ref="I30:I37" si="150">H30*0.1</f>
        <v>1780</v>
      </c>
      <c r="J30" s="24">
        <f t="shared" ref="J30:J37" si="151">H30*0.1</f>
        <v>1780</v>
      </c>
      <c r="K30" s="24">
        <f t="shared" ref="K30:K37" si="152">H30*0.1</f>
        <v>1780</v>
      </c>
      <c r="L30" s="24">
        <f t="shared" ref="L30:L37" si="153">((H30+I30+J30+K30)*12)*E30</f>
        <v>277680</v>
      </c>
      <c r="M30" s="24">
        <v>0.0</v>
      </c>
      <c r="N30" s="24"/>
      <c r="O30" s="24">
        <f t="shared" ref="O30:O37" si="154">IF(G30="","",((G30*20)*30%))</f>
        <v>4564.60274</v>
      </c>
      <c r="P30" s="24">
        <f t="shared" ref="P30:P37" si="155">O30*E30</f>
        <v>4564.60274</v>
      </c>
      <c r="Q30" s="24">
        <f t="shared" ref="Q30:Q37" si="156">IF(B30=1,(G30*40),(((((H30+I30)*12)/365)*40)))</f>
        <v>30430.68493</v>
      </c>
      <c r="R30" s="24">
        <f t="shared" ref="R30:R37" si="157">Q30*E30</f>
        <v>30430.68493</v>
      </c>
      <c r="S30" s="24">
        <f t="shared" ref="S30:S37" si="158">L30+((M30*12)+O30+Q30)*E30</f>
        <v>312675.2877</v>
      </c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6">
        <v>17800.0</v>
      </c>
      <c r="AH30" s="27">
        <v>0.08</v>
      </c>
      <c r="AI30" s="27">
        <f>AI28</f>
        <v>0.08</v>
      </c>
      <c r="AJ30" s="28">
        <f t="shared" ref="AJ30:AJ37" si="160">IF(B30=1,((AG30*AH30)+AG30),((AG30*AI30)+AG30))</f>
        <v>19224</v>
      </c>
      <c r="AK30" s="25"/>
      <c r="AL30" s="26">
        <f t="shared" ref="AL30:AL37" si="161">IF(B30=1,((E30*H30)*12),"")</f>
        <v>213600</v>
      </c>
      <c r="AM30" s="26" t="str">
        <f t="shared" ref="AM30:AM37" si="162">IF(B30=2,((E30*H30)*12),"")</f>
        <v/>
      </c>
      <c r="AN30" s="26">
        <f t="shared" ref="AN30:AN37" si="163">((I30*12)*E30)</f>
        <v>21360</v>
      </c>
      <c r="AO30" s="26">
        <f t="shared" ref="AO30:AO37" si="164">((J30*12)*E30)</f>
        <v>21360</v>
      </c>
      <c r="AP30" s="26">
        <f t="shared" ref="AP30:AP37" si="165">((K30*12)*E30)</f>
        <v>21360</v>
      </c>
      <c r="AQ30" s="26">
        <f t="shared" ref="AQ30:AQ37" si="166">O30*E30</f>
        <v>4564.60274</v>
      </c>
      <c r="AR30" s="26">
        <f t="shared" ref="AR30:AR37" si="167">E30*Q30</f>
        <v>30430.68493</v>
      </c>
      <c r="AX30" s="29">
        <f t="shared" ref="AX30:BA30" si="147">H30/2</f>
        <v>8900</v>
      </c>
      <c r="AY30" s="29">
        <f t="shared" si="147"/>
        <v>890</v>
      </c>
      <c r="AZ30" s="29">
        <f t="shared" si="147"/>
        <v>890</v>
      </c>
      <c r="BA30" s="29">
        <f t="shared" si="147"/>
        <v>890</v>
      </c>
      <c r="BB30" s="29">
        <f t="shared" ref="BB30:BE30" si="148">H30/2*($E30)</f>
        <v>8900</v>
      </c>
      <c r="BC30" s="29">
        <f t="shared" si="148"/>
        <v>890</v>
      </c>
      <c r="BD30" s="29">
        <f t="shared" si="148"/>
        <v>890</v>
      </c>
      <c r="BE30" s="29">
        <f t="shared" si="148"/>
        <v>890</v>
      </c>
      <c r="BG30" s="29">
        <f t="shared" si="25"/>
        <v>5340</v>
      </c>
      <c r="BH30" s="29">
        <f t="shared" ref="BH30:BH37" si="170">BG30*12</f>
        <v>64080</v>
      </c>
    </row>
    <row r="31" ht="24.75" customHeight="1">
      <c r="A31" s="21" t="s">
        <v>29</v>
      </c>
      <c r="B31" s="21">
        <v>1.0</v>
      </c>
      <c r="C31" s="22" t="s">
        <v>55</v>
      </c>
      <c r="D31" s="23" t="s">
        <v>58</v>
      </c>
      <c r="E31" s="21">
        <v>1.0</v>
      </c>
      <c r="F31" s="21">
        <v>1.0</v>
      </c>
      <c r="G31" s="24">
        <f t="shared" si="149"/>
        <v>567.7545205</v>
      </c>
      <c r="H31" s="24">
        <f t="shared" ref="H31:H37" si="171">ROUNDUP(AJ31,0)</f>
        <v>13284</v>
      </c>
      <c r="I31" s="24">
        <f t="shared" si="150"/>
        <v>1328.4</v>
      </c>
      <c r="J31" s="24">
        <f t="shared" si="151"/>
        <v>1328.4</v>
      </c>
      <c r="K31" s="24">
        <f t="shared" si="152"/>
        <v>1328.4</v>
      </c>
      <c r="L31" s="24">
        <f t="shared" si="153"/>
        <v>207230.4</v>
      </c>
      <c r="M31" s="24">
        <v>0.0</v>
      </c>
      <c r="N31" s="24"/>
      <c r="O31" s="24">
        <f t="shared" si="154"/>
        <v>3406.527123</v>
      </c>
      <c r="P31" s="24">
        <f t="shared" si="155"/>
        <v>3406.527123</v>
      </c>
      <c r="Q31" s="24">
        <f t="shared" si="156"/>
        <v>22710.18082</v>
      </c>
      <c r="R31" s="24">
        <f t="shared" si="157"/>
        <v>22710.18082</v>
      </c>
      <c r="S31" s="24">
        <f t="shared" si="158"/>
        <v>233347.1079</v>
      </c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6">
        <v>12300.0</v>
      </c>
      <c r="AH31" s="27">
        <f t="shared" ref="AH31:AI31" si="159">AH30</f>
        <v>0.08</v>
      </c>
      <c r="AI31" s="27">
        <f t="shared" si="159"/>
        <v>0.08</v>
      </c>
      <c r="AJ31" s="28">
        <f t="shared" si="160"/>
        <v>13284</v>
      </c>
      <c r="AK31" s="25"/>
      <c r="AL31" s="26">
        <f t="shared" si="161"/>
        <v>159408</v>
      </c>
      <c r="AM31" s="26" t="str">
        <f t="shared" si="162"/>
        <v/>
      </c>
      <c r="AN31" s="26">
        <f t="shared" si="163"/>
        <v>15940.8</v>
      </c>
      <c r="AO31" s="26">
        <f t="shared" si="164"/>
        <v>15940.8</v>
      </c>
      <c r="AP31" s="26">
        <f t="shared" si="165"/>
        <v>15940.8</v>
      </c>
      <c r="AQ31" s="26">
        <f t="shared" si="166"/>
        <v>3406.527123</v>
      </c>
      <c r="AR31" s="26">
        <f t="shared" si="167"/>
        <v>22710.18082</v>
      </c>
      <c r="AX31" s="29">
        <f t="shared" ref="AX31:BA31" si="168">H31/2</f>
        <v>6642</v>
      </c>
      <c r="AY31" s="29">
        <f t="shared" si="168"/>
        <v>664.2</v>
      </c>
      <c r="AZ31" s="29">
        <f t="shared" si="168"/>
        <v>664.2</v>
      </c>
      <c r="BA31" s="29">
        <f t="shared" si="168"/>
        <v>664.2</v>
      </c>
      <c r="BB31" s="29">
        <f t="shared" ref="BB31:BE31" si="169">H31/2*($E31)</f>
        <v>6642</v>
      </c>
      <c r="BC31" s="29">
        <f t="shared" si="169"/>
        <v>664.2</v>
      </c>
      <c r="BD31" s="29">
        <f t="shared" si="169"/>
        <v>664.2</v>
      </c>
      <c r="BE31" s="29">
        <f t="shared" si="169"/>
        <v>664.2</v>
      </c>
      <c r="BG31" s="29">
        <f t="shared" si="25"/>
        <v>3985.2</v>
      </c>
      <c r="BH31" s="29">
        <f t="shared" si="170"/>
        <v>47822.4</v>
      </c>
    </row>
    <row r="32" ht="24.75" customHeight="1">
      <c r="A32" s="21" t="s">
        <v>29</v>
      </c>
      <c r="B32" s="21">
        <v>1.0</v>
      </c>
      <c r="C32" s="22" t="s">
        <v>55</v>
      </c>
      <c r="D32" s="23" t="s">
        <v>59</v>
      </c>
      <c r="E32" s="21">
        <v>1.0</v>
      </c>
      <c r="F32" s="21">
        <v>1.0</v>
      </c>
      <c r="G32" s="24">
        <f t="shared" si="149"/>
        <v>747.7742466</v>
      </c>
      <c r="H32" s="24">
        <f t="shared" si="171"/>
        <v>17496</v>
      </c>
      <c r="I32" s="24">
        <f t="shared" si="150"/>
        <v>1749.6</v>
      </c>
      <c r="J32" s="24">
        <f t="shared" si="151"/>
        <v>1749.6</v>
      </c>
      <c r="K32" s="24">
        <f t="shared" si="152"/>
        <v>1749.6</v>
      </c>
      <c r="L32" s="24">
        <f t="shared" si="153"/>
        <v>272937.6</v>
      </c>
      <c r="M32" s="24">
        <v>0.0</v>
      </c>
      <c r="N32" s="24"/>
      <c r="O32" s="24">
        <f t="shared" si="154"/>
        <v>4486.645479</v>
      </c>
      <c r="P32" s="24">
        <f t="shared" si="155"/>
        <v>4486.645479</v>
      </c>
      <c r="Q32" s="24">
        <f t="shared" si="156"/>
        <v>29910.96986</v>
      </c>
      <c r="R32" s="24">
        <f t="shared" si="157"/>
        <v>29910.96986</v>
      </c>
      <c r="S32" s="24">
        <f t="shared" si="158"/>
        <v>307335.2153</v>
      </c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6">
        <v>16200.0</v>
      </c>
      <c r="AH32" s="27">
        <f t="shared" ref="AH32:AI32" si="172">AH31</f>
        <v>0.08</v>
      </c>
      <c r="AI32" s="27">
        <f t="shared" si="172"/>
        <v>0.08</v>
      </c>
      <c r="AJ32" s="28">
        <f t="shared" si="160"/>
        <v>17496</v>
      </c>
      <c r="AK32" s="25"/>
      <c r="AL32" s="26">
        <f t="shared" si="161"/>
        <v>209952</v>
      </c>
      <c r="AM32" s="26" t="str">
        <f t="shared" si="162"/>
        <v/>
      </c>
      <c r="AN32" s="26">
        <f t="shared" si="163"/>
        <v>20995.2</v>
      </c>
      <c r="AO32" s="26">
        <f t="shared" si="164"/>
        <v>20995.2</v>
      </c>
      <c r="AP32" s="26">
        <f t="shared" si="165"/>
        <v>20995.2</v>
      </c>
      <c r="AQ32" s="26">
        <f t="shared" si="166"/>
        <v>4486.645479</v>
      </c>
      <c r="AR32" s="26">
        <f t="shared" si="167"/>
        <v>29910.96986</v>
      </c>
      <c r="AX32" s="29">
        <f t="shared" ref="AX32:BA32" si="173">H32/2</f>
        <v>8748</v>
      </c>
      <c r="AY32" s="29">
        <f t="shared" si="173"/>
        <v>874.8</v>
      </c>
      <c r="AZ32" s="29">
        <f t="shared" si="173"/>
        <v>874.8</v>
      </c>
      <c r="BA32" s="29">
        <f t="shared" si="173"/>
        <v>874.8</v>
      </c>
      <c r="BB32" s="29">
        <f t="shared" ref="BB32:BE32" si="174">H32/2*($E32)</f>
        <v>8748</v>
      </c>
      <c r="BC32" s="29">
        <f t="shared" si="174"/>
        <v>874.8</v>
      </c>
      <c r="BD32" s="29">
        <f t="shared" si="174"/>
        <v>874.8</v>
      </c>
      <c r="BE32" s="29">
        <f t="shared" si="174"/>
        <v>874.8</v>
      </c>
      <c r="BG32" s="29">
        <f t="shared" si="25"/>
        <v>5248.8</v>
      </c>
      <c r="BH32" s="29">
        <f t="shared" si="170"/>
        <v>62985.6</v>
      </c>
    </row>
    <row r="33" ht="24.75" customHeight="1">
      <c r="A33" s="21" t="s">
        <v>29</v>
      </c>
      <c r="B33" s="21">
        <v>1.0</v>
      </c>
      <c r="C33" s="22" t="s">
        <v>55</v>
      </c>
      <c r="D33" s="23" t="s">
        <v>60</v>
      </c>
      <c r="E33" s="21">
        <v>1.0</v>
      </c>
      <c r="F33" s="21">
        <v>1.0</v>
      </c>
      <c r="G33" s="24">
        <f t="shared" si="149"/>
        <v>623.1452055</v>
      </c>
      <c r="H33" s="24">
        <f t="shared" si="171"/>
        <v>14580</v>
      </c>
      <c r="I33" s="24">
        <f t="shared" si="150"/>
        <v>1458</v>
      </c>
      <c r="J33" s="24">
        <f t="shared" si="151"/>
        <v>1458</v>
      </c>
      <c r="K33" s="24">
        <f t="shared" si="152"/>
        <v>1458</v>
      </c>
      <c r="L33" s="24">
        <f t="shared" si="153"/>
        <v>227448</v>
      </c>
      <c r="M33" s="24">
        <v>0.0</v>
      </c>
      <c r="N33" s="24"/>
      <c r="O33" s="24">
        <f t="shared" si="154"/>
        <v>3738.871233</v>
      </c>
      <c r="P33" s="24">
        <f t="shared" si="155"/>
        <v>3738.871233</v>
      </c>
      <c r="Q33" s="24">
        <f t="shared" si="156"/>
        <v>24925.80822</v>
      </c>
      <c r="R33" s="24">
        <f t="shared" si="157"/>
        <v>24925.80822</v>
      </c>
      <c r="S33" s="24">
        <f t="shared" si="158"/>
        <v>256112.6795</v>
      </c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6">
        <v>13500.0</v>
      </c>
      <c r="AH33" s="27">
        <f t="shared" ref="AH33:AI33" si="175">AH32</f>
        <v>0.08</v>
      </c>
      <c r="AI33" s="27">
        <f t="shared" si="175"/>
        <v>0.08</v>
      </c>
      <c r="AJ33" s="28">
        <f t="shared" si="160"/>
        <v>14580</v>
      </c>
      <c r="AK33" s="25"/>
      <c r="AL33" s="26">
        <f t="shared" si="161"/>
        <v>174960</v>
      </c>
      <c r="AM33" s="26" t="str">
        <f t="shared" si="162"/>
        <v/>
      </c>
      <c r="AN33" s="26">
        <f t="shared" si="163"/>
        <v>17496</v>
      </c>
      <c r="AO33" s="26">
        <f t="shared" si="164"/>
        <v>17496</v>
      </c>
      <c r="AP33" s="26">
        <f t="shared" si="165"/>
        <v>17496</v>
      </c>
      <c r="AQ33" s="26">
        <f t="shared" si="166"/>
        <v>3738.871233</v>
      </c>
      <c r="AR33" s="26">
        <f t="shared" si="167"/>
        <v>24925.80822</v>
      </c>
      <c r="AX33" s="29">
        <f t="shared" ref="AX33:BA33" si="176">H33/2</f>
        <v>7290</v>
      </c>
      <c r="AY33" s="29">
        <f t="shared" si="176"/>
        <v>729</v>
      </c>
      <c r="AZ33" s="29">
        <f t="shared" si="176"/>
        <v>729</v>
      </c>
      <c r="BA33" s="29">
        <f t="shared" si="176"/>
        <v>729</v>
      </c>
      <c r="BB33" s="29">
        <f t="shared" ref="BB33:BE33" si="177">H33/2*($E33)</f>
        <v>7290</v>
      </c>
      <c r="BC33" s="29">
        <f t="shared" si="177"/>
        <v>729</v>
      </c>
      <c r="BD33" s="29">
        <f t="shared" si="177"/>
        <v>729</v>
      </c>
      <c r="BE33" s="29">
        <f t="shared" si="177"/>
        <v>729</v>
      </c>
      <c r="BG33" s="29">
        <f t="shared" si="25"/>
        <v>4374</v>
      </c>
      <c r="BH33" s="29">
        <f t="shared" si="170"/>
        <v>52488</v>
      </c>
    </row>
    <row r="34" ht="24.75" customHeight="1">
      <c r="A34" s="21" t="s">
        <v>36</v>
      </c>
      <c r="B34" s="21">
        <v>2.0</v>
      </c>
      <c r="C34" s="22" t="s">
        <v>55</v>
      </c>
      <c r="D34" s="23" t="s">
        <v>61</v>
      </c>
      <c r="E34" s="21">
        <v>1.0</v>
      </c>
      <c r="F34" s="21">
        <v>2.0</v>
      </c>
      <c r="G34" s="24">
        <f t="shared" si="149"/>
        <v>333.0706849</v>
      </c>
      <c r="H34" s="24">
        <f t="shared" si="171"/>
        <v>7793</v>
      </c>
      <c r="I34" s="24">
        <f t="shared" si="150"/>
        <v>779.3</v>
      </c>
      <c r="J34" s="24">
        <f t="shared" si="151"/>
        <v>779.3</v>
      </c>
      <c r="K34" s="24">
        <f t="shared" si="152"/>
        <v>779.3</v>
      </c>
      <c r="L34" s="24">
        <f t="shared" si="153"/>
        <v>121570.8</v>
      </c>
      <c r="M34" s="24">
        <v>0.0</v>
      </c>
      <c r="N34" s="24"/>
      <c r="O34" s="24">
        <f t="shared" si="154"/>
        <v>1998.42411</v>
      </c>
      <c r="P34" s="24">
        <f t="shared" si="155"/>
        <v>1998.42411</v>
      </c>
      <c r="Q34" s="24">
        <f t="shared" si="156"/>
        <v>11273.16164</v>
      </c>
      <c r="R34" s="24">
        <f t="shared" si="157"/>
        <v>11273.16164</v>
      </c>
      <c r="S34" s="24">
        <f t="shared" si="158"/>
        <v>134842.3858</v>
      </c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6">
        <v>7215.0</v>
      </c>
      <c r="AH34" s="27">
        <f t="shared" ref="AH34:AI34" si="178">AH33</f>
        <v>0.08</v>
      </c>
      <c r="AI34" s="27">
        <f t="shared" si="178"/>
        <v>0.08</v>
      </c>
      <c r="AJ34" s="28">
        <f t="shared" si="160"/>
        <v>7792.2</v>
      </c>
      <c r="AK34" s="25"/>
      <c r="AL34" s="26" t="str">
        <f t="shared" si="161"/>
        <v/>
      </c>
      <c r="AM34" s="26">
        <f t="shared" si="162"/>
        <v>93516</v>
      </c>
      <c r="AN34" s="26">
        <f t="shared" si="163"/>
        <v>9351.6</v>
      </c>
      <c r="AO34" s="26">
        <f t="shared" si="164"/>
        <v>9351.6</v>
      </c>
      <c r="AP34" s="26">
        <f t="shared" si="165"/>
        <v>9351.6</v>
      </c>
      <c r="AQ34" s="26">
        <f t="shared" si="166"/>
        <v>1998.42411</v>
      </c>
      <c r="AR34" s="26">
        <f t="shared" si="167"/>
        <v>11273.16164</v>
      </c>
      <c r="AX34" s="29">
        <f t="shared" ref="AX34:BA34" si="179">H34/2</f>
        <v>3896.5</v>
      </c>
      <c r="AY34" s="29">
        <f t="shared" si="179"/>
        <v>389.65</v>
      </c>
      <c r="AZ34" s="29">
        <f t="shared" si="179"/>
        <v>389.65</v>
      </c>
      <c r="BA34" s="29">
        <f t="shared" si="179"/>
        <v>389.65</v>
      </c>
      <c r="BB34" s="29">
        <f t="shared" ref="BB34:BE34" si="180">H34/2*($E34)</f>
        <v>3896.5</v>
      </c>
      <c r="BC34" s="29">
        <f t="shared" si="180"/>
        <v>389.65</v>
      </c>
      <c r="BD34" s="29">
        <f t="shared" si="180"/>
        <v>389.65</v>
      </c>
      <c r="BE34" s="29">
        <f t="shared" si="180"/>
        <v>389.65</v>
      </c>
      <c r="BG34" s="29">
        <f t="shared" si="25"/>
        <v>2337.9</v>
      </c>
      <c r="BH34" s="29">
        <f t="shared" si="170"/>
        <v>28054.8</v>
      </c>
    </row>
    <row r="35" ht="24.75" customHeight="1">
      <c r="A35" s="21" t="s">
        <v>36</v>
      </c>
      <c r="B35" s="21">
        <v>2.0</v>
      </c>
      <c r="C35" s="22" t="s">
        <v>55</v>
      </c>
      <c r="D35" s="23" t="s">
        <v>62</v>
      </c>
      <c r="E35" s="21">
        <v>4.0</v>
      </c>
      <c r="F35" s="21">
        <v>2.0</v>
      </c>
      <c r="G35" s="24">
        <f t="shared" si="149"/>
        <v>476.8471233</v>
      </c>
      <c r="H35" s="24">
        <f t="shared" si="171"/>
        <v>11157</v>
      </c>
      <c r="I35" s="24">
        <f t="shared" si="150"/>
        <v>1115.7</v>
      </c>
      <c r="J35" s="24">
        <f t="shared" si="151"/>
        <v>1115.7</v>
      </c>
      <c r="K35" s="24">
        <f t="shared" si="152"/>
        <v>1115.7</v>
      </c>
      <c r="L35" s="24">
        <f t="shared" si="153"/>
        <v>696196.8</v>
      </c>
      <c r="M35" s="24">
        <v>0.0</v>
      </c>
      <c r="N35" s="24"/>
      <c r="O35" s="24">
        <f t="shared" si="154"/>
        <v>2861.08274</v>
      </c>
      <c r="P35" s="24">
        <f t="shared" si="155"/>
        <v>11444.33096</v>
      </c>
      <c r="Q35" s="24">
        <f t="shared" si="156"/>
        <v>16139.4411</v>
      </c>
      <c r="R35" s="24">
        <f t="shared" si="157"/>
        <v>64557.76438</v>
      </c>
      <c r="S35" s="24">
        <f t="shared" si="158"/>
        <v>772198.8953</v>
      </c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>
        <v>10330.0</v>
      </c>
      <c r="AH35" s="27">
        <f t="shared" ref="AH35:AI35" si="181">AH34</f>
        <v>0.08</v>
      </c>
      <c r="AI35" s="27">
        <f t="shared" si="181"/>
        <v>0.08</v>
      </c>
      <c r="AJ35" s="28">
        <f t="shared" si="160"/>
        <v>11156.4</v>
      </c>
      <c r="AK35" s="25"/>
      <c r="AL35" s="26" t="str">
        <f t="shared" si="161"/>
        <v/>
      </c>
      <c r="AM35" s="26">
        <f t="shared" si="162"/>
        <v>535536</v>
      </c>
      <c r="AN35" s="26">
        <f t="shared" si="163"/>
        <v>53553.6</v>
      </c>
      <c r="AO35" s="26">
        <f t="shared" si="164"/>
        <v>53553.6</v>
      </c>
      <c r="AP35" s="26">
        <f t="shared" si="165"/>
        <v>53553.6</v>
      </c>
      <c r="AQ35" s="26">
        <f t="shared" si="166"/>
        <v>11444.33096</v>
      </c>
      <c r="AR35" s="26">
        <f t="shared" si="167"/>
        <v>64557.76438</v>
      </c>
      <c r="AX35" s="29">
        <f t="shared" ref="AX35:BA35" si="182">H35/2</f>
        <v>5578.5</v>
      </c>
      <c r="AY35" s="29">
        <f t="shared" si="182"/>
        <v>557.85</v>
      </c>
      <c r="AZ35" s="29">
        <f t="shared" si="182"/>
        <v>557.85</v>
      </c>
      <c r="BA35" s="29">
        <f t="shared" si="182"/>
        <v>557.85</v>
      </c>
      <c r="BB35" s="29">
        <f t="shared" ref="BB35:BE35" si="183">H35/2*($E35)</f>
        <v>22314</v>
      </c>
      <c r="BC35" s="29">
        <f t="shared" si="183"/>
        <v>2231.4</v>
      </c>
      <c r="BD35" s="29">
        <f t="shared" si="183"/>
        <v>2231.4</v>
      </c>
      <c r="BE35" s="29">
        <f t="shared" si="183"/>
        <v>2231.4</v>
      </c>
      <c r="BG35" s="29">
        <f t="shared" si="25"/>
        <v>13388.4</v>
      </c>
      <c r="BH35" s="29">
        <f t="shared" si="170"/>
        <v>160660.8</v>
      </c>
    </row>
    <row r="36" ht="24.75" customHeight="1">
      <c r="A36" s="21" t="s">
        <v>36</v>
      </c>
      <c r="B36" s="21">
        <v>2.0</v>
      </c>
      <c r="C36" s="22" t="s">
        <v>55</v>
      </c>
      <c r="D36" s="23" t="s">
        <v>38</v>
      </c>
      <c r="E36" s="21">
        <v>1.0</v>
      </c>
      <c r="F36" s="21">
        <v>2.0</v>
      </c>
      <c r="G36" s="24">
        <f t="shared" si="149"/>
        <v>313.8805479</v>
      </c>
      <c r="H36" s="24">
        <f t="shared" si="171"/>
        <v>7344</v>
      </c>
      <c r="I36" s="24">
        <f t="shared" si="150"/>
        <v>734.4</v>
      </c>
      <c r="J36" s="24">
        <f t="shared" si="151"/>
        <v>734.4</v>
      </c>
      <c r="K36" s="24">
        <f t="shared" si="152"/>
        <v>734.4</v>
      </c>
      <c r="L36" s="24">
        <f t="shared" si="153"/>
        <v>114566.4</v>
      </c>
      <c r="M36" s="24">
        <v>0.0</v>
      </c>
      <c r="N36" s="24"/>
      <c r="O36" s="24">
        <f t="shared" si="154"/>
        <v>1883.283288</v>
      </c>
      <c r="P36" s="24">
        <f t="shared" si="155"/>
        <v>1883.283288</v>
      </c>
      <c r="Q36" s="24">
        <f t="shared" si="156"/>
        <v>10623.64932</v>
      </c>
      <c r="R36" s="24">
        <f t="shared" si="157"/>
        <v>10623.64932</v>
      </c>
      <c r="S36" s="24">
        <f t="shared" si="158"/>
        <v>127073.3326</v>
      </c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6">
        <v>6800.0</v>
      </c>
      <c r="AH36" s="27">
        <f t="shared" ref="AH36:AI36" si="184">AH35</f>
        <v>0.08</v>
      </c>
      <c r="AI36" s="27">
        <f t="shared" si="184"/>
        <v>0.08</v>
      </c>
      <c r="AJ36" s="28">
        <f t="shared" si="160"/>
        <v>7344</v>
      </c>
      <c r="AK36" s="25"/>
      <c r="AL36" s="26" t="str">
        <f t="shared" si="161"/>
        <v/>
      </c>
      <c r="AM36" s="26">
        <f t="shared" si="162"/>
        <v>88128</v>
      </c>
      <c r="AN36" s="26">
        <f t="shared" si="163"/>
        <v>8812.8</v>
      </c>
      <c r="AO36" s="26">
        <f t="shared" si="164"/>
        <v>8812.8</v>
      </c>
      <c r="AP36" s="26">
        <f t="shared" si="165"/>
        <v>8812.8</v>
      </c>
      <c r="AQ36" s="26">
        <f t="shared" si="166"/>
        <v>1883.283288</v>
      </c>
      <c r="AR36" s="26">
        <f t="shared" si="167"/>
        <v>10623.64932</v>
      </c>
      <c r="AX36" s="29">
        <f t="shared" ref="AX36:BA36" si="185">H36/2</f>
        <v>3672</v>
      </c>
      <c r="AY36" s="29">
        <f t="shared" si="185"/>
        <v>367.2</v>
      </c>
      <c r="AZ36" s="29">
        <f t="shared" si="185"/>
        <v>367.2</v>
      </c>
      <c r="BA36" s="29">
        <f t="shared" si="185"/>
        <v>367.2</v>
      </c>
      <c r="BB36" s="29">
        <f t="shared" ref="BB36:BE36" si="186">H36/2*($E36)</f>
        <v>3672</v>
      </c>
      <c r="BC36" s="29">
        <f t="shared" si="186"/>
        <v>367.2</v>
      </c>
      <c r="BD36" s="29">
        <f t="shared" si="186"/>
        <v>367.2</v>
      </c>
      <c r="BE36" s="29">
        <f t="shared" si="186"/>
        <v>367.2</v>
      </c>
      <c r="BG36" s="29">
        <f t="shared" si="25"/>
        <v>2203.2</v>
      </c>
      <c r="BH36" s="29">
        <f t="shared" si="170"/>
        <v>26438.4</v>
      </c>
    </row>
    <row r="37" ht="24.75" customHeight="1">
      <c r="A37" s="21" t="s">
        <v>36</v>
      </c>
      <c r="B37" s="21">
        <v>2.0</v>
      </c>
      <c r="C37" s="22" t="s">
        <v>55</v>
      </c>
      <c r="D37" s="23" t="s">
        <v>63</v>
      </c>
      <c r="E37" s="21">
        <v>1.0</v>
      </c>
      <c r="F37" s="21">
        <v>2.0</v>
      </c>
      <c r="G37" s="24">
        <f t="shared" si="149"/>
        <v>326.3605479</v>
      </c>
      <c r="H37" s="24">
        <f t="shared" si="171"/>
        <v>7636</v>
      </c>
      <c r="I37" s="24">
        <f t="shared" si="150"/>
        <v>763.6</v>
      </c>
      <c r="J37" s="24">
        <f t="shared" si="151"/>
        <v>763.6</v>
      </c>
      <c r="K37" s="24">
        <f t="shared" si="152"/>
        <v>763.6</v>
      </c>
      <c r="L37" s="24">
        <f t="shared" si="153"/>
        <v>119121.6</v>
      </c>
      <c r="M37" s="24">
        <v>0.0</v>
      </c>
      <c r="N37" s="24"/>
      <c r="O37" s="24">
        <f t="shared" si="154"/>
        <v>1958.163288</v>
      </c>
      <c r="P37" s="24">
        <f t="shared" si="155"/>
        <v>1958.163288</v>
      </c>
      <c r="Q37" s="24">
        <f t="shared" si="156"/>
        <v>11046.04932</v>
      </c>
      <c r="R37" s="24">
        <f t="shared" si="157"/>
        <v>11046.04932</v>
      </c>
      <c r="S37" s="24">
        <f t="shared" si="158"/>
        <v>132125.8126</v>
      </c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6">
        <v>7070.0</v>
      </c>
      <c r="AH37" s="27">
        <f t="shared" ref="AH37:AI37" si="187">AH36</f>
        <v>0.08</v>
      </c>
      <c r="AI37" s="27">
        <f t="shared" si="187"/>
        <v>0.08</v>
      </c>
      <c r="AJ37" s="28">
        <f t="shared" si="160"/>
        <v>7635.6</v>
      </c>
      <c r="AK37" s="25"/>
      <c r="AL37" s="26" t="str">
        <f t="shared" si="161"/>
        <v/>
      </c>
      <c r="AM37" s="26">
        <f t="shared" si="162"/>
        <v>91632</v>
      </c>
      <c r="AN37" s="26">
        <f t="shared" si="163"/>
        <v>9163.2</v>
      </c>
      <c r="AO37" s="26">
        <f t="shared" si="164"/>
        <v>9163.2</v>
      </c>
      <c r="AP37" s="26">
        <f t="shared" si="165"/>
        <v>9163.2</v>
      </c>
      <c r="AQ37" s="26">
        <f t="shared" si="166"/>
        <v>1958.163288</v>
      </c>
      <c r="AR37" s="26">
        <f t="shared" si="167"/>
        <v>11046.04932</v>
      </c>
      <c r="AX37" s="29">
        <f t="shared" ref="AX37:BA37" si="188">H37/2</f>
        <v>3818</v>
      </c>
      <c r="AY37" s="29">
        <f t="shared" si="188"/>
        <v>381.8</v>
      </c>
      <c r="AZ37" s="29">
        <f t="shared" si="188"/>
        <v>381.8</v>
      </c>
      <c r="BA37" s="29">
        <f t="shared" si="188"/>
        <v>381.8</v>
      </c>
      <c r="BB37" s="29">
        <f t="shared" ref="BB37:BE37" si="189">H37/2*($E37)</f>
        <v>3818</v>
      </c>
      <c r="BC37" s="29">
        <f t="shared" si="189"/>
        <v>381.8</v>
      </c>
      <c r="BD37" s="29">
        <f t="shared" si="189"/>
        <v>381.8</v>
      </c>
      <c r="BE37" s="29">
        <f t="shared" si="189"/>
        <v>381.8</v>
      </c>
      <c r="BG37" s="29">
        <f t="shared" si="25"/>
        <v>2290.8</v>
      </c>
      <c r="BH37" s="29">
        <f t="shared" si="170"/>
        <v>27489.6</v>
      </c>
    </row>
    <row r="38" ht="24.75" customHeight="1">
      <c r="A38" s="31"/>
      <c r="B38" s="32"/>
      <c r="C38" s="15" t="s">
        <v>64</v>
      </c>
      <c r="D38" s="16" t="s">
        <v>65</v>
      </c>
      <c r="E38" s="32"/>
      <c r="F38" s="32"/>
      <c r="G38" s="33" t="str">
        <f>IF(H38="","",TRUNC((H38*12)/365,2))</f>
        <v/>
      </c>
      <c r="H38" s="33"/>
      <c r="I38" s="33"/>
      <c r="J38" s="33"/>
      <c r="K38" s="33"/>
      <c r="L38" s="33"/>
      <c r="M38" s="33"/>
      <c r="N38" s="33"/>
      <c r="O38" s="33" t="str">
        <f>IF(G38="","",((G38*20)*0.3))</f>
        <v/>
      </c>
      <c r="P38" s="33"/>
      <c r="Q38" s="33"/>
      <c r="R38" s="33"/>
      <c r="S38" s="34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7"/>
      <c r="AI38" s="27"/>
      <c r="AJ38" s="28"/>
      <c r="AK38" s="25"/>
      <c r="AL38" s="35">
        <f t="shared" ref="AL38:AR38" si="190">SUM(AL30:AL37)</f>
        <v>757920</v>
      </c>
      <c r="AM38" s="35">
        <f t="shared" si="190"/>
        <v>808812</v>
      </c>
      <c r="AN38" s="35">
        <f t="shared" si="190"/>
        <v>156673.2</v>
      </c>
      <c r="AO38" s="35">
        <f t="shared" si="190"/>
        <v>156673.2</v>
      </c>
      <c r="AP38" s="35">
        <f t="shared" si="190"/>
        <v>156673.2</v>
      </c>
      <c r="AQ38" s="35">
        <f t="shared" si="190"/>
        <v>33480.84822</v>
      </c>
      <c r="AR38" s="35">
        <f t="shared" si="190"/>
        <v>205478.2685</v>
      </c>
      <c r="AS38" s="35">
        <f>SUM(AL38:AR38)</f>
        <v>2275710.717</v>
      </c>
      <c r="AT38" s="35">
        <f>SUM(S30:S37)</f>
        <v>2275710.717</v>
      </c>
      <c r="AU38" s="35">
        <f>AS38-AT38</f>
        <v>0</v>
      </c>
      <c r="AX38" s="29">
        <f t="shared" ref="AX38:BA38" si="191">H38/2</f>
        <v>0</v>
      </c>
      <c r="AY38" s="29">
        <f t="shared" si="191"/>
        <v>0</v>
      </c>
      <c r="AZ38" s="29">
        <f t="shared" si="191"/>
        <v>0</v>
      </c>
      <c r="BA38" s="29">
        <f t="shared" si="191"/>
        <v>0</v>
      </c>
      <c r="BB38" s="29">
        <f t="shared" ref="BB38:BE38" si="192">SUM(BB30:BB37)</f>
        <v>65280.5</v>
      </c>
      <c r="BC38" s="29">
        <f t="shared" si="192"/>
        <v>6528.05</v>
      </c>
      <c r="BD38" s="29">
        <f t="shared" si="192"/>
        <v>6528.05</v>
      </c>
      <c r="BE38" s="29">
        <f t="shared" si="192"/>
        <v>6528.05</v>
      </c>
      <c r="BG38" s="29">
        <f t="shared" si="25"/>
        <v>0</v>
      </c>
      <c r="BH38" s="39">
        <f>SUM(BH30:BH37)</f>
        <v>470019.6</v>
      </c>
    </row>
    <row r="39" ht="24.75" customHeight="1">
      <c r="A39" s="21" t="s">
        <v>29</v>
      </c>
      <c r="B39" s="21">
        <v>1.0</v>
      </c>
      <c r="C39" s="22" t="s">
        <v>64</v>
      </c>
      <c r="D39" s="23" t="s">
        <v>66</v>
      </c>
      <c r="E39" s="21">
        <v>1.0</v>
      </c>
      <c r="F39" s="21">
        <v>1.0</v>
      </c>
      <c r="G39" s="24">
        <f t="shared" ref="G39:G48" si="195">(((SUM(H39:K39))*12)/365)</f>
        <v>1933.972603</v>
      </c>
      <c r="H39" s="24">
        <f t="shared" ref="H39:H40" si="196">ROUNDUP(AJ39,0)</f>
        <v>45250</v>
      </c>
      <c r="I39" s="24">
        <f t="shared" ref="I39:I48" si="197">H39*0.1</f>
        <v>4525</v>
      </c>
      <c r="J39" s="24">
        <f t="shared" ref="J39:J48" si="198">H39*0.1</f>
        <v>4525</v>
      </c>
      <c r="K39" s="24">
        <f t="shared" ref="K39:K48" si="199">H39*0.1</f>
        <v>4525</v>
      </c>
      <c r="L39" s="24">
        <f t="shared" ref="L39:L48" si="200">((H39+I39+J39+K39)*12)*E39</f>
        <v>705900</v>
      </c>
      <c r="M39" s="24">
        <v>0.0</v>
      </c>
      <c r="N39" s="24"/>
      <c r="O39" s="24">
        <f t="shared" ref="O39:O48" si="201">IF(G39="","",((G39*20)*30%))</f>
        <v>11603.83562</v>
      </c>
      <c r="P39" s="24">
        <f t="shared" ref="P39:P48" si="202">O39*E39</f>
        <v>11603.83562</v>
      </c>
      <c r="Q39" s="24">
        <f t="shared" ref="Q39:Q48" si="203">IF(B39=1,(G39*40),(((((H39+I39)*12)/365)*40)))</f>
        <v>77358.90411</v>
      </c>
      <c r="R39" s="24">
        <f t="shared" ref="R39:R48" si="204">Q39*E39</f>
        <v>77358.90411</v>
      </c>
      <c r="S39" s="24">
        <f t="shared" ref="S39:S48" si="205">L39+((M39*12)+O39+Q39)*E39</f>
        <v>794862.7397</v>
      </c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6">
        <v>45250.0</v>
      </c>
      <c r="AH39" s="27">
        <v>0.0</v>
      </c>
      <c r="AI39" s="27">
        <f>AI37</f>
        <v>0.08</v>
      </c>
      <c r="AJ39" s="28">
        <f t="shared" ref="AJ39:AJ48" si="206">IF(B39=1,((AG39*AH39)+AG39),((AG39*AI39)+AG39))</f>
        <v>45250</v>
      </c>
      <c r="AK39" s="25"/>
      <c r="AL39" s="26">
        <f t="shared" ref="AL39:AL48" si="207">IF(B39=1,((E39*H39)*12),"")</f>
        <v>543000</v>
      </c>
      <c r="AM39" s="26" t="str">
        <f t="shared" ref="AM39:AM48" si="208">IF(B39=2,((E39*H39)*12),"")</f>
        <v/>
      </c>
      <c r="AN39" s="26">
        <f t="shared" ref="AN39:AN48" si="209">((I39*12)*E39)</f>
        <v>54300</v>
      </c>
      <c r="AO39" s="26">
        <f t="shared" ref="AO39:AO48" si="210">((J39*12)*E39)</f>
        <v>54300</v>
      </c>
      <c r="AP39" s="26">
        <f t="shared" ref="AP39:AP48" si="211">((K39*12)*E39)</f>
        <v>54300</v>
      </c>
      <c r="AQ39" s="26">
        <f t="shared" ref="AQ39:AQ48" si="212">O39*E39</f>
        <v>11603.83562</v>
      </c>
      <c r="AR39" s="26">
        <f t="shared" ref="AR39:AR48" si="213">E39*Q39</f>
        <v>77358.90411</v>
      </c>
      <c r="AX39" s="29">
        <f t="shared" ref="AX39:BA39" si="193">H39/2</f>
        <v>22625</v>
      </c>
      <c r="AY39" s="29">
        <f t="shared" si="193"/>
        <v>2262.5</v>
      </c>
      <c r="AZ39" s="29">
        <f t="shared" si="193"/>
        <v>2262.5</v>
      </c>
      <c r="BA39" s="29">
        <f t="shared" si="193"/>
        <v>2262.5</v>
      </c>
      <c r="BB39" s="29">
        <f t="shared" ref="BB39:BE39" si="194">H39/2*($E39)</f>
        <v>22625</v>
      </c>
      <c r="BC39" s="29">
        <f t="shared" si="194"/>
        <v>2262.5</v>
      </c>
      <c r="BD39" s="29">
        <f t="shared" si="194"/>
        <v>2262.5</v>
      </c>
      <c r="BE39" s="29">
        <f t="shared" si="194"/>
        <v>2262.5</v>
      </c>
      <c r="BG39" s="29">
        <f t="shared" si="25"/>
        <v>13575</v>
      </c>
      <c r="BH39" s="29">
        <f t="shared" ref="BH39:BH48" si="216">BG39*12</f>
        <v>162900</v>
      </c>
    </row>
    <row r="40" ht="24.75" customHeight="1">
      <c r="A40" s="21" t="s">
        <v>29</v>
      </c>
      <c r="B40" s="21">
        <v>1.0</v>
      </c>
      <c r="C40" s="22" t="s">
        <v>64</v>
      </c>
      <c r="D40" s="23" t="s">
        <v>67</v>
      </c>
      <c r="E40" s="21">
        <v>1.0</v>
      </c>
      <c r="F40" s="21">
        <v>1.0</v>
      </c>
      <c r="G40" s="24">
        <f t="shared" si="195"/>
        <v>565.0191781</v>
      </c>
      <c r="H40" s="24">
        <f t="shared" si="196"/>
        <v>13220</v>
      </c>
      <c r="I40" s="24">
        <f t="shared" si="197"/>
        <v>1322</v>
      </c>
      <c r="J40" s="24">
        <f t="shared" si="198"/>
        <v>1322</v>
      </c>
      <c r="K40" s="24">
        <f t="shared" si="199"/>
        <v>1322</v>
      </c>
      <c r="L40" s="24">
        <f t="shared" si="200"/>
        <v>206232</v>
      </c>
      <c r="M40" s="24">
        <v>0.0</v>
      </c>
      <c r="N40" s="24"/>
      <c r="O40" s="24">
        <f t="shared" si="201"/>
        <v>3390.115068</v>
      </c>
      <c r="P40" s="24">
        <f t="shared" si="202"/>
        <v>3390.115068</v>
      </c>
      <c r="Q40" s="24">
        <f t="shared" si="203"/>
        <v>22600.76712</v>
      </c>
      <c r="R40" s="24">
        <f t="shared" si="204"/>
        <v>22600.76712</v>
      </c>
      <c r="S40" s="24">
        <f t="shared" si="205"/>
        <v>232222.8822</v>
      </c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6">
        <v>12240.0</v>
      </c>
      <c r="AH40" s="27">
        <v>0.08</v>
      </c>
      <c r="AI40" s="27">
        <f>AI39</f>
        <v>0.08</v>
      </c>
      <c r="AJ40" s="28">
        <f t="shared" si="206"/>
        <v>13219.2</v>
      </c>
      <c r="AK40" s="25"/>
      <c r="AL40" s="26">
        <f t="shared" si="207"/>
        <v>158640</v>
      </c>
      <c r="AM40" s="26" t="str">
        <f t="shared" si="208"/>
        <v/>
      </c>
      <c r="AN40" s="26">
        <f t="shared" si="209"/>
        <v>15864</v>
      </c>
      <c r="AO40" s="26">
        <f t="shared" si="210"/>
        <v>15864</v>
      </c>
      <c r="AP40" s="26">
        <f t="shared" si="211"/>
        <v>15864</v>
      </c>
      <c r="AQ40" s="26">
        <f t="shared" si="212"/>
        <v>3390.115068</v>
      </c>
      <c r="AR40" s="26">
        <f t="shared" si="213"/>
        <v>22600.76712</v>
      </c>
      <c r="AX40" s="29">
        <f t="shared" ref="AX40:BA40" si="214">H40/2</f>
        <v>6610</v>
      </c>
      <c r="AY40" s="29">
        <f t="shared" si="214"/>
        <v>661</v>
      </c>
      <c r="AZ40" s="29">
        <f t="shared" si="214"/>
        <v>661</v>
      </c>
      <c r="BA40" s="29">
        <f t="shared" si="214"/>
        <v>661</v>
      </c>
      <c r="BB40" s="29">
        <f t="shared" ref="BB40:BE40" si="215">H40/2*($E40)</f>
        <v>6610</v>
      </c>
      <c r="BC40" s="29">
        <f t="shared" si="215"/>
        <v>661</v>
      </c>
      <c r="BD40" s="29">
        <f t="shared" si="215"/>
        <v>661</v>
      </c>
      <c r="BE40" s="29">
        <f t="shared" si="215"/>
        <v>661</v>
      </c>
      <c r="BG40" s="29">
        <f t="shared" si="25"/>
        <v>3966</v>
      </c>
      <c r="BH40" s="29">
        <f t="shared" si="216"/>
        <v>47592</v>
      </c>
    </row>
    <row r="41" ht="24.75" customHeight="1">
      <c r="A41" s="21" t="s">
        <v>29</v>
      </c>
      <c r="B41" s="21">
        <v>1.0</v>
      </c>
      <c r="C41" s="22" t="s">
        <v>64</v>
      </c>
      <c r="D41" s="23" t="s">
        <v>68</v>
      </c>
      <c r="E41" s="21">
        <v>1.0</v>
      </c>
      <c r="F41" s="21">
        <v>1.0</v>
      </c>
      <c r="G41" s="24">
        <f t="shared" si="195"/>
        <v>748.8</v>
      </c>
      <c r="H41" s="24">
        <v>17520.0</v>
      </c>
      <c r="I41" s="24">
        <f t="shared" si="197"/>
        <v>1752</v>
      </c>
      <c r="J41" s="24">
        <f t="shared" si="198"/>
        <v>1752</v>
      </c>
      <c r="K41" s="24">
        <f t="shared" si="199"/>
        <v>1752</v>
      </c>
      <c r="L41" s="24">
        <f t="shared" si="200"/>
        <v>273312</v>
      </c>
      <c r="M41" s="24">
        <v>0.0</v>
      </c>
      <c r="N41" s="24"/>
      <c r="O41" s="24">
        <f t="shared" si="201"/>
        <v>4492.8</v>
      </c>
      <c r="P41" s="24">
        <f t="shared" si="202"/>
        <v>4492.8</v>
      </c>
      <c r="Q41" s="24">
        <f t="shared" si="203"/>
        <v>29952</v>
      </c>
      <c r="R41" s="24">
        <f t="shared" si="204"/>
        <v>29952</v>
      </c>
      <c r="S41" s="24">
        <f t="shared" si="205"/>
        <v>307756.8</v>
      </c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6">
        <v>17520.0</v>
      </c>
      <c r="AH41" s="27">
        <f t="shared" ref="AH41:AI41" si="217">AH40</f>
        <v>0.08</v>
      </c>
      <c r="AI41" s="27">
        <f t="shared" si="217"/>
        <v>0.08</v>
      </c>
      <c r="AJ41" s="28">
        <f t="shared" si="206"/>
        <v>18921.6</v>
      </c>
      <c r="AK41" s="25"/>
      <c r="AL41" s="26">
        <f t="shared" si="207"/>
        <v>210240</v>
      </c>
      <c r="AM41" s="26" t="str">
        <f t="shared" si="208"/>
        <v/>
      </c>
      <c r="AN41" s="26">
        <f t="shared" si="209"/>
        <v>21024</v>
      </c>
      <c r="AO41" s="26">
        <f t="shared" si="210"/>
        <v>21024</v>
      </c>
      <c r="AP41" s="26">
        <f t="shared" si="211"/>
        <v>21024</v>
      </c>
      <c r="AQ41" s="26">
        <f t="shared" si="212"/>
        <v>4492.8</v>
      </c>
      <c r="AR41" s="26">
        <f t="shared" si="213"/>
        <v>29952</v>
      </c>
      <c r="AX41" s="29">
        <f t="shared" ref="AX41:BA41" si="218">H41/2</f>
        <v>8760</v>
      </c>
      <c r="AY41" s="29">
        <f t="shared" si="218"/>
        <v>876</v>
      </c>
      <c r="AZ41" s="29">
        <f t="shared" si="218"/>
        <v>876</v>
      </c>
      <c r="BA41" s="29">
        <f t="shared" si="218"/>
        <v>876</v>
      </c>
      <c r="BB41" s="29">
        <f t="shared" ref="BB41:BE41" si="219">H41/2*($E41)</f>
        <v>8760</v>
      </c>
      <c r="BC41" s="29">
        <f t="shared" si="219"/>
        <v>876</v>
      </c>
      <c r="BD41" s="29">
        <f t="shared" si="219"/>
        <v>876</v>
      </c>
      <c r="BE41" s="29">
        <f t="shared" si="219"/>
        <v>876</v>
      </c>
      <c r="BG41" s="29">
        <f t="shared" si="25"/>
        <v>5256</v>
      </c>
      <c r="BH41" s="29">
        <f t="shared" si="216"/>
        <v>63072</v>
      </c>
    </row>
    <row r="42" ht="24.75" customHeight="1">
      <c r="A42" s="21" t="s">
        <v>29</v>
      </c>
      <c r="B42" s="21">
        <v>1.0</v>
      </c>
      <c r="C42" s="22" t="s">
        <v>64</v>
      </c>
      <c r="D42" s="23" t="s">
        <v>69</v>
      </c>
      <c r="E42" s="21">
        <v>1.0</v>
      </c>
      <c r="F42" s="21">
        <v>1.0</v>
      </c>
      <c r="G42" s="24">
        <f t="shared" si="195"/>
        <v>565.0191781</v>
      </c>
      <c r="H42" s="24">
        <f t="shared" ref="H42:H48" si="223">ROUNDUP(AJ42,0)</f>
        <v>13220</v>
      </c>
      <c r="I42" s="24">
        <f t="shared" si="197"/>
        <v>1322</v>
      </c>
      <c r="J42" s="24">
        <f t="shared" si="198"/>
        <v>1322</v>
      </c>
      <c r="K42" s="24">
        <f t="shared" si="199"/>
        <v>1322</v>
      </c>
      <c r="L42" s="24">
        <f t="shared" si="200"/>
        <v>206232</v>
      </c>
      <c r="M42" s="24">
        <v>0.0</v>
      </c>
      <c r="N42" s="24"/>
      <c r="O42" s="24">
        <f t="shared" si="201"/>
        <v>3390.115068</v>
      </c>
      <c r="P42" s="24">
        <f t="shared" si="202"/>
        <v>3390.115068</v>
      </c>
      <c r="Q42" s="24">
        <f t="shared" si="203"/>
        <v>22600.76712</v>
      </c>
      <c r="R42" s="24">
        <f t="shared" si="204"/>
        <v>22600.76712</v>
      </c>
      <c r="S42" s="24">
        <f t="shared" si="205"/>
        <v>232222.8822</v>
      </c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6">
        <v>12240.0</v>
      </c>
      <c r="AH42" s="27">
        <f t="shared" ref="AH42:AI42" si="220">AH41</f>
        <v>0.08</v>
      </c>
      <c r="AI42" s="27">
        <f t="shared" si="220"/>
        <v>0.08</v>
      </c>
      <c r="AJ42" s="28">
        <f t="shared" si="206"/>
        <v>13219.2</v>
      </c>
      <c r="AK42" s="25"/>
      <c r="AL42" s="26">
        <f t="shared" si="207"/>
        <v>158640</v>
      </c>
      <c r="AM42" s="26" t="str">
        <f t="shared" si="208"/>
        <v/>
      </c>
      <c r="AN42" s="26">
        <f t="shared" si="209"/>
        <v>15864</v>
      </c>
      <c r="AO42" s="26">
        <f t="shared" si="210"/>
        <v>15864</v>
      </c>
      <c r="AP42" s="26">
        <f t="shared" si="211"/>
        <v>15864</v>
      </c>
      <c r="AQ42" s="26">
        <f t="shared" si="212"/>
        <v>3390.115068</v>
      </c>
      <c r="AR42" s="26">
        <f t="shared" si="213"/>
        <v>22600.76712</v>
      </c>
      <c r="AX42" s="29">
        <f t="shared" ref="AX42:BA42" si="221">H42/2</f>
        <v>6610</v>
      </c>
      <c r="AY42" s="29">
        <f t="shared" si="221"/>
        <v>661</v>
      </c>
      <c r="AZ42" s="29">
        <f t="shared" si="221"/>
        <v>661</v>
      </c>
      <c r="BA42" s="29">
        <f t="shared" si="221"/>
        <v>661</v>
      </c>
      <c r="BB42" s="29">
        <f t="shared" ref="BB42:BE42" si="222">H42/2*($E42)</f>
        <v>6610</v>
      </c>
      <c r="BC42" s="29">
        <f t="shared" si="222"/>
        <v>661</v>
      </c>
      <c r="BD42" s="29">
        <f t="shared" si="222"/>
        <v>661</v>
      </c>
      <c r="BE42" s="29">
        <f t="shared" si="222"/>
        <v>661</v>
      </c>
      <c r="BG42" s="29">
        <f t="shared" si="25"/>
        <v>3966</v>
      </c>
      <c r="BH42" s="29">
        <f t="shared" si="216"/>
        <v>47592</v>
      </c>
    </row>
    <row r="43" ht="24.75" customHeight="1">
      <c r="A43" s="21" t="s">
        <v>29</v>
      </c>
      <c r="B43" s="21">
        <v>1.0</v>
      </c>
      <c r="C43" s="22" t="s">
        <v>64</v>
      </c>
      <c r="D43" s="23" t="s">
        <v>70</v>
      </c>
      <c r="E43" s="21">
        <v>1.0</v>
      </c>
      <c r="F43" s="21">
        <v>1.0</v>
      </c>
      <c r="G43" s="24">
        <f t="shared" si="195"/>
        <v>565.0191781</v>
      </c>
      <c r="H43" s="24">
        <f t="shared" si="223"/>
        <v>13220</v>
      </c>
      <c r="I43" s="24">
        <f t="shared" si="197"/>
        <v>1322</v>
      </c>
      <c r="J43" s="24">
        <f t="shared" si="198"/>
        <v>1322</v>
      </c>
      <c r="K43" s="24">
        <f t="shared" si="199"/>
        <v>1322</v>
      </c>
      <c r="L43" s="24">
        <f t="shared" si="200"/>
        <v>206232</v>
      </c>
      <c r="M43" s="24">
        <v>0.0</v>
      </c>
      <c r="N43" s="24"/>
      <c r="O43" s="24">
        <f t="shared" si="201"/>
        <v>3390.115068</v>
      </c>
      <c r="P43" s="24">
        <f t="shared" si="202"/>
        <v>3390.115068</v>
      </c>
      <c r="Q43" s="24">
        <f t="shared" si="203"/>
        <v>22600.76712</v>
      </c>
      <c r="R43" s="24">
        <f t="shared" si="204"/>
        <v>22600.76712</v>
      </c>
      <c r="S43" s="24">
        <f t="shared" si="205"/>
        <v>232222.8822</v>
      </c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6">
        <v>12240.0</v>
      </c>
      <c r="AH43" s="27">
        <f t="shared" ref="AH43:AI43" si="224">AH42</f>
        <v>0.08</v>
      </c>
      <c r="AI43" s="27">
        <f t="shared" si="224"/>
        <v>0.08</v>
      </c>
      <c r="AJ43" s="28">
        <f t="shared" si="206"/>
        <v>13219.2</v>
      </c>
      <c r="AK43" s="25"/>
      <c r="AL43" s="26">
        <f t="shared" si="207"/>
        <v>158640</v>
      </c>
      <c r="AM43" s="26" t="str">
        <f t="shared" si="208"/>
        <v/>
      </c>
      <c r="AN43" s="26">
        <f t="shared" si="209"/>
        <v>15864</v>
      </c>
      <c r="AO43" s="26">
        <f t="shared" si="210"/>
        <v>15864</v>
      </c>
      <c r="AP43" s="26">
        <f t="shared" si="211"/>
        <v>15864</v>
      </c>
      <c r="AQ43" s="26">
        <f t="shared" si="212"/>
        <v>3390.115068</v>
      </c>
      <c r="AR43" s="26">
        <f t="shared" si="213"/>
        <v>22600.76712</v>
      </c>
      <c r="AX43" s="29">
        <f t="shared" ref="AX43:BA43" si="225">H43/2</f>
        <v>6610</v>
      </c>
      <c r="AY43" s="29">
        <f t="shared" si="225"/>
        <v>661</v>
      </c>
      <c r="AZ43" s="29">
        <f t="shared" si="225"/>
        <v>661</v>
      </c>
      <c r="BA43" s="29">
        <f t="shared" si="225"/>
        <v>661</v>
      </c>
      <c r="BB43" s="29">
        <f t="shared" ref="BB43:BE43" si="226">H43/2*($E43)</f>
        <v>6610</v>
      </c>
      <c r="BC43" s="29">
        <f t="shared" si="226"/>
        <v>661</v>
      </c>
      <c r="BD43" s="29">
        <f t="shared" si="226"/>
        <v>661</v>
      </c>
      <c r="BE43" s="29">
        <f t="shared" si="226"/>
        <v>661</v>
      </c>
      <c r="BG43" s="29">
        <f t="shared" si="25"/>
        <v>3966</v>
      </c>
      <c r="BH43" s="29">
        <f t="shared" si="216"/>
        <v>47592</v>
      </c>
    </row>
    <row r="44" ht="24.75" customHeight="1">
      <c r="A44" s="21" t="s">
        <v>29</v>
      </c>
      <c r="B44" s="21">
        <v>1.0</v>
      </c>
      <c r="C44" s="22" t="s">
        <v>64</v>
      </c>
      <c r="D44" s="23" t="s">
        <v>71</v>
      </c>
      <c r="E44" s="21">
        <v>1.0</v>
      </c>
      <c r="F44" s="21">
        <v>2.0</v>
      </c>
      <c r="G44" s="24">
        <f t="shared" si="195"/>
        <v>620.8372603</v>
      </c>
      <c r="H44" s="24">
        <f t="shared" si="223"/>
        <v>14526</v>
      </c>
      <c r="I44" s="24">
        <f t="shared" si="197"/>
        <v>1452.6</v>
      </c>
      <c r="J44" s="24">
        <f t="shared" si="198"/>
        <v>1452.6</v>
      </c>
      <c r="K44" s="24">
        <f t="shared" si="199"/>
        <v>1452.6</v>
      </c>
      <c r="L44" s="24">
        <f t="shared" si="200"/>
        <v>226605.6</v>
      </c>
      <c r="M44" s="24">
        <v>0.0</v>
      </c>
      <c r="N44" s="24"/>
      <c r="O44" s="24">
        <f t="shared" si="201"/>
        <v>3725.023562</v>
      </c>
      <c r="P44" s="24">
        <f t="shared" si="202"/>
        <v>3725.023562</v>
      </c>
      <c r="Q44" s="24">
        <f t="shared" si="203"/>
        <v>24833.49041</v>
      </c>
      <c r="R44" s="24">
        <f t="shared" si="204"/>
        <v>24833.49041</v>
      </c>
      <c r="S44" s="24">
        <f t="shared" si="205"/>
        <v>255164.114</v>
      </c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6">
        <v>13450.0</v>
      </c>
      <c r="AH44" s="27">
        <f t="shared" ref="AH44:AI44" si="227">AH43</f>
        <v>0.08</v>
      </c>
      <c r="AI44" s="27">
        <f t="shared" si="227"/>
        <v>0.08</v>
      </c>
      <c r="AJ44" s="28">
        <f t="shared" si="206"/>
        <v>14526</v>
      </c>
      <c r="AK44" s="25"/>
      <c r="AL44" s="26">
        <f t="shared" si="207"/>
        <v>174312</v>
      </c>
      <c r="AM44" s="26" t="str">
        <f t="shared" si="208"/>
        <v/>
      </c>
      <c r="AN44" s="26">
        <f t="shared" si="209"/>
        <v>17431.2</v>
      </c>
      <c r="AO44" s="26">
        <f t="shared" si="210"/>
        <v>17431.2</v>
      </c>
      <c r="AP44" s="26">
        <f t="shared" si="211"/>
        <v>17431.2</v>
      </c>
      <c r="AQ44" s="26">
        <f t="shared" si="212"/>
        <v>3725.023562</v>
      </c>
      <c r="AR44" s="26">
        <f t="shared" si="213"/>
        <v>24833.49041</v>
      </c>
      <c r="AX44" s="29">
        <f t="shared" ref="AX44:BA44" si="228">H44/2</f>
        <v>7263</v>
      </c>
      <c r="AY44" s="29">
        <f t="shared" si="228"/>
        <v>726.3</v>
      </c>
      <c r="AZ44" s="29">
        <f t="shared" si="228"/>
        <v>726.3</v>
      </c>
      <c r="BA44" s="29">
        <f t="shared" si="228"/>
        <v>726.3</v>
      </c>
      <c r="BB44" s="29">
        <f t="shared" ref="BB44:BE44" si="229">H44/2*($E44)</f>
        <v>7263</v>
      </c>
      <c r="BC44" s="29">
        <f t="shared" si="229"/>
        <v>726.3</v>
      </c>
      <c r="BD44" s="29">
        <f t="shared" si="229"/>
        <v>726.3</v>
      </c>
      <c r="BE44" s="29">
        <f t="shared" si="229"/>
        <v>726.3</v>
      </c>
      <c r="BG44" s="29">
        <f t="shared" si="25"/>
        <v>4357.8</v>
      </c>
      <c r="BH44" s="29">
        <f t="shared" si="216"/>
        <v>52293.6</v>
      </c>
    </row>
    <row r="45" ht="24.75" customHeight="1">
      <c r="A45" s="21" t="s">
        <v>36</v>
      </c>
      <c r="B45" s="21">
        <v>2.0</v>
      </c>
      <c r="C45" s="22" t="s">
        <v>64</v>
      </c>
      <c r="D45" s="23" t="s">
        <v>72</v>
      </c>
      <c r="E45" s="21">
        <v>2.0</v>
      </c>
      <c r="F45" s="21">
        <v>2.0</v>
      </c>
      <c r="G45" s="24">
        <f t="shared" si="195"/>
        <v>418.8920548</v>
      </c>
      <c r="H45" s="24">
        <f t="shared" si="223"/>
        <v>9801</v>
      </c>
      <c r="I45" s="24">
        <f t="shared" si="197"/>
        <v>980.1</v>
      </c>
      <c r="J45" s="24">
        <f t="shared" si="198"/>
        <v>980.1</v>
      </c>
      <c r="K45" s="24">
        <f t="shared" si="199"/>
        <v>980.1</v>
      </c>
      <c r="L45" s="24">
        <f t="shared" si="200"/>
        <v>305791.2</v>
      </c>
      <c r="M45" s="24">
        <v>0.0</v>
      </c>
      <c r="N45" s="24"/>
      <c r="O45" s="24">
        <f t="shared" si="201"/>
        <v>2513.352329</v>
      </c>
      <c r="P45" s="24">
        <f t="shared" si="202"/>
        <v>5026.704658</v>
      </c>
      <c r="Q45" s="24">
        <f t="shared" si="203"/>
        <v>14177.88493</v>
      </c>
      <c r="R45" s="24">
        <f t="shared" si="204"/>
        <v>28355.76986</v>
      </c>
      <c r="S45" s="24">
        <f t="shared" si="205"/>
        <v>339173.6745</v>
      </c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>
        <v>9075.0</v>
      </c>
      <c r="AH45" s="27">
        <f t="shared" ref="AH45:AI45" si="230">AH44</f>
        <v>0.08</v>
      </c>
      <c r="AI45" s="27">
        <f t="shared" si="230"/>
        <v>0.08</v>
      </c>
      <c r="AJ45" s="28">
        <f t="shared" si="206"/>
        <v>9801</v>
      </c>
      <c r="AK45" s="25"/>
      <c r="AL45" s="26" t="str">
        <f t="shared" si="207"/>
        <v/>
      </c>
      <c r="AM45" s="26">
        <f t="shared" si="208"/>
        <v>235224</v>
      </c>
      <c r="AN45" s="26">
        <f t="shared" si="209"/>
        <v>23522.4</v>
      </c>
      <c r="AO45" s="26">
        <f t="shared" si="210"/>
        <v>23522.4</v>
      </c>
      <c r="AP45" s="26">
        <f t="shared" si="211"/>
        <v>23522.4</v>
      </c>
      <c r="AQ45" s="26">
        <f t="shared" si="212"/>
        <v>5026.704658</v>
      </c>
      <c r="AR45" s="26">
        <f t="shared" si="213"/>
        <v>28355.76986</v>
      </c>
      <c r="AX45" s="29">
        <f t="shared" ref="AX45:BA45" si="231">H45/2</f>
        <v>4900.5</v>
      </c>
      <c r="AY45" s="29">
        <f t="shared" si="231"/>
        <v>490.05</v>
      </c>
      <c r="AZ45" s="29">
        <f t="shared" si="231"/>
        <v>490.05</v>
      </c>
      <c r="BA45" s="29">
        <f t="shared" si="231"/>
        <v>490.05</v>
      </c>
      <c r="BB45" s="29">
        <f t="shared" ref="BB45:BE45" si="232">H45/2*($E45)</f>
        <v>9801</v>
      </c>
      <c r="BC45" s="29">
        <f t="shared" si="232"/>
        <v>980.1</v>
      </c>
      <c r="BD45" s="29">
        <f t="shared" si="232"/>
        <v>980.1</v>
      </c>
      <c r="BE45" s="29">
        <f t="shared" si="232"/>
        <v>980.1</v>
      </c>
      <c r="BG45" s="29">
        <f t="shared" si="25"/>
        <v>5880.6</v>
      </c>
      <c r="BH45" s="29">
        <f t="shared" si="216"/>
        <v>70567.2</v>
      </c>
    </row>
    <row r="46" ht="24.75" customHeight="1">
      <c r="A46" s="21" t="s">
        <v>36</v>
      </c>
      <c r="B46" s="21">
        <v>2.0</v>
      </c>
      <c r="C46" s="22" t="s">
        <v>64</v>
      </c>
      <c r="D46" s="23" t="s">
        <v>61</v>
      </c>
      <c r="E46" s="21">
        <v>2.0</v>
      </c>
      <c r="F46" s="21">
        <v>2.0</v>
      </c>
      <c r="G46" s="24">
        <f t="shared" si="195"/>
        <v>333.0706849</v>
      </c>
      <c r="H46" s="24">
        <f t="shared" si="223"/>
        <v>7793</v>
      </c>
      <c r="I46" s="24">
        <f t="shared" si="197"/>
        <v>779.3</v>
      </c>
      <c r="J46" s="24">
        <f t="shared" si="198"/>
        <v>779.3</v>
      </c>
      <c r="K46" s="24">
        <f t="shared" si="199"/>
        <v>779.3</v>
      </c>
      <c r="L46" s="24">
        <f t="shared" si="200"/>
        <v>243141.6</v>
      </c>
      <c r="M46" s="24">
        <v>0.0</v>
      </c>
      <c r="N46" s="24"/>
      <c r="O46" s="24">
        <f t="shared" si="201"/>
        <v>1998.42411</v>
      </c>
      <c r="P46" s="24">
        <f t="shared" si="202"/>
        <v>3996.848219</v>
      </c>
      <c r="Q46" s="24">
        <f t="shared" si="203"/>
        <v>11273.16164</v>
      </c>
      <c r="R46" s="24">
        <f t="shared" si="204"/>
        <v>22546.32329</v>
      </c>
      <c r="S46" s="24">
        <f t="shared" si="205"/>
        <v>269684.7715</v>
      </c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6">
        <v>7215.0</v>
      </c>
      <c r="AH46" s="27">
        <f t="shared" ref="AH46:AI46" si="233">AH45</f>
        <v>0.08</v>
      </c>
      <c r="AI46" s="27">
        <f t="shared" si="233"/>
        <v>0.08</v>
      </c>
      <c r="AJ46" s="28">
        <f t="shared" si="206"/>
        <v>7792.2</v>
      </c>
      <c r="AK46" s="25"/>
      <c r="AL46" s="26" t="str">
        <f t="shared" si="207"/>
        <v/>
      </c>
      <c r="AM46" s="26">
        <f t="shared" si="208"/>
        <v>187032</v>
      </c>
      <c r="AN46" s="26">
        <f t="shared" si="209"/>
        <v>18703.2</v>
      </c>
      <c r="AO46" s="26">
        <f t="shared" si="210"/>
        <v>18703.2</v>
      </c>
      <c r="AP46" s="26">
        <f t="shared" si="211"/>
        <v>18703.2</v>
      </c>
      <c r="AQ46" s="26">
        <f t="shared" si="212"/>
        <v>3996.848219</v>
      </c>
      <c r="AR46" s="26">
        <f t="shared" si="213"/>
        <v>22546.32329</v>
      </c>
      <c r="AX46" s="29">
        <f t="shared" ref="AX46:BA46" si="234">H46/2</f>
        <v>3896.5</v>
      </c>
      <c r="AY46" s="29">
        <f t="shared" si="234"/>
        <v>389.65</v>
      </c>
      <c r="AZ46" s="29">
        <f t="shared" si="234"/>
        <v>389.65</v>
      </c>
      <c r="BA46" s="29">
        <f t="shared" si="234"/>
        <v>389.65</v>
      </c>
      <c r="BB46" s="29">
        <f t="shared" ref="BB46:BE46" si="235">H46/2*($E46)</f>
        <v>7793</v>
      </c>
      <c r="BC46" s="29">
        <f t="shared" si="235"/>
        <v>779.3</v>
      </c>
      <c r="BD46" s="29">
        <f t="shared" si="235"/>
        <v>779.3</v>
      </c>
      <c r="BE46" s="29">
        <f t="shared" si="235"/>
        <v>779.3</v>
      </c>
      <c r="BG46" s="29">
        <f t="shared" si="25"/>
        <v>4675.8</v>
      </c>
      <c r="BH46" s="29">
        <f t="shared" si="216"/>
        <v>56109.6</v>
      </c>
    </row>
    <row r="47" ht="24.75" customHeight="1">
      <c r="A47" s="21" t="s">
        <v>36</v>
      </c>
      <c r="B47" s="21">
        <v>2.0</v>
      </c>
      <c r="C47" s="22" t="s">
        <v>64</v>
      </c>
      <c r="D47" s="23" t="s">
        <v>73</v>
      </c>
      <c r="E47" s="21">
        <v>1.0</v>
      </c>
      <c r="F47" s="21">
        <v>2.0</v>
      </c>
      <c r="G47" s="24">
        <f t="shared" si="195"/>
        <v>369.2712329</v>
      </c>
      <c r="H47" s="24">
        <f t="shared" si="223"/>
        <v>8640</v>
      </c>
      <c r="I47" s="24">
        <f t="shared" si="197"/>
        <v>864</v>
      </c>
      <c r="J47" s="24">
        <f t="shared" si="198"/>
        <v>864</v>
      </c>
      <c r="K47" s="24">
        <f t="shared" si="199"/>
        <v>864</v>
      </c>
      <c r="L47" s="24">
        <f t="shared" si="200"/>
        <v>134784</v>
      </c>
      <c r="M47" s="24">
        <v>0.0</v>
      </c>
      <c r="N47" s="24"/>
      <c r="O47" s="24">
        <f t="shared" si="201"/>
        <v>2215.627397</v>
      </c>
      <c r="P47" s="24">
        <f t="shared" si="202"/>
        <v>2215.627397</v>
      </c>
      <c r="Q47" s="24">
        <f t="shared" si="203"/>
        <v>12498.41096</v>
      </c>
      <c r="R47" s="24">
        <f t="shared" si="204"/>
        <v>12498.41096</v>
      </c>
      <c r="S47" s="24">
        <f t="shared" si="205"/>
        <v>149498.0384</v>
      </c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>
        <v>8000.0</v>
      </c>
      <c r="AH47" s="27">
        <f t="shared" ref="AH47:AI47" si="236">AH46</f>
        <v>0.08</v>
      </c>
      <c r="AI47" s="27">
        <f t="shared" si="236"/>
        <v>0.08</v>
      </c>
      <c r="AJ47" s="28">
        <f t="shared" si="206"/>
        <v>8640</v>
      </c>
      <c r="AK47" s="25"/>
      <c r="AL47" s="26" t="str">
        <f t="shared" si="207"/>
        <v/>
      </c>
      <c r="AM47" s="26">
        <f t="shared" si="208"/>
        <v>103680</v>
      </c>
      <c r="AN47" s="26">
        <f t="shared" si="209"/>
        <v>10368</v>
      </c>
      <c r="AO47" s="26">
        <f t="shared" si="210"/>
        <v>10368</v>
      </c>
      <c r="AP47" s="26">
        <f t="shared" si="211"/>
        <v>10368</v>
      </c>
      <c r="AQ47" s="26">
        <f t="shared" si="212"/>
        <v>2215.627397</v>
      </c>
      <c r="AR47" s="26">
        <f t="shared" si="213"/>
        <v>12498.41096</v>
      </c>
      <c r="AX47" s="29">
        <f t="shared" ref="AX47:BA47" si="237">H47/2</f>
        <v>4320</v>
      </c>
      <c r="AY47" s="29">
        <f t="shared" si="237"/>
        <v>432</v>
      </c>
      <c r="AZ47" s="29">
        <f t="shared" si="237"/>
        <v>432</v>
      </c>
      <c r="BA47" s="29">
        <f t="shared" si="237"/>
        <v>432</v>
      </c>
      <c r="BB47" s="29">
        <f t="shared" ref="BB47:BE47" si="238">H47/2*($E47)</f>
        <v>4320</v>
      </c>
      <c r="BC47" s="29">
        <f t="shared" si="238"/>
        <v>432</v>
      </c>
      <c r="BD47" s="29">
        <f t="shared" si="238"/>
        <v>432</v>
      </c>
      <c r="BE47" s="29">
        <f t="shared" si="238"/>
        <v>432</v>
      </c>
      <c r="BG47" s="29">
        <f t="shared" si="25"/>
        <v>2592</v>
      </c>
      <c r="BH47" s="29">
        <f t="shared" si="216"/>
        <v>31104</v>
      </c>
    </row>
    <row r="48" ht="24.75" customHeight="1">
      <c r="A48" s="21" t="s">
        <v>36</v>
      </c>
      <c r="B48" s="21">
        <v>2.0</v>
      </c>
      <c r="C48" s="22" t="s">
        <v>64</v>
      </c>
      <c r="D48" s="23" t="s">
        <v>74</v>
      </c>
      <c r="E48" s="21">
        <v>1.0</v>
      </c>
      <c r="F48" s="21">
        <v>2.0</v>
      </c>
      <c r="G48" s="24">
        <f t="shared" si="195"/>
        <v>300.0328767</v>
      </c>
      <c r="H48" s="24">
        <f t="shared" si="223"/>
        <v>7020</v>
      </c>
      <c r="I48" s="24">
        <f t="shared" si="197"/>
        <v>702</v>
      </c>
      <c r="J48" s="24">
        <f t="shared" si="198"/>
        <v>702</v>
      </c>
      <c r="K48" s="24">
        <f t="shared" si="199"/>
        <v>702</v>
      </c>
      <c r="L48" s="24">
        <f t="shared" si="200"/>
        <v>109512</v>
      </c>
      <c r="M48" s="24">
        <v>0.0</v>
      </c>
      <c r="N48" s="24"/>
      <c r="O48" s="24">
        <f t="shared" si="201"/>
        <v>1800.19726</v>
      </c>
      <c r="P48" s="24">
        <f t="shared" si="202"/>
        <v>1800.19726</v>
      </c>
      <c r="Q48" s="24">
        <f t="shared" si="203"/>
        <v>10154.9589</v>
      </c>
      <c r="R48" s="24">
        <f t="shared" si="204"/>
        <v>10154.9589</v>
      </c>
      <c r="S48" s="24">
        <f t="shared" si="205"/>
        <v>121467.1562</v>
      </c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6">
        <v>6500.0</v>
      </c>
      <c r="AH48" s="27">
        <f t="shared" ref="AH48:AI48" si="239">AH47</f>
        <v>0.08</v>
      </c>
      <c r="AI48" s="27">
        <f t="shared" si="239"/>
        <v>0.08</v>
      </c>
      <c r="AJ48" s="28">
        <f t="shared" si="206"/>
        <v>7020</v>
      </c>
      <c r="AK48" s="25"/>
      <c r="AL48" s="26" t="str">
        <f t="shared" si="207"/>
        <v/>
      </c>
      <c r="AM48" s="26">
        <f t="shared" si="208"/>
        <v>84240</v>
      </c>
      <c r="AN48" s="26">
        <f t="shared" si="209"/>
        <v>8424</v>
      </c>
      <c r="AO48" s="26">
        <f t="shared" si="210"/>
        <v>8424</v>
      </c>
      <c r="AP48" s="26">
        <f t="shared" si="211"/>
        <v>8424</v>
      </c>
      <c r="AQ48" s="26">
        <f t="shared" si="212"/>
        <v>1800.19726</v>
      </c>
      <c r="AR48" s="26">
        <f t="shared" si="213"/>
        <v>10154.9589</v>
      </c>
      <c r="AX48" s="29">
        <f t="shared" ref="AX48:BA48" si="240">H48/2</f>
        <v>3510</v>
      </c>
      <c r="AY48" s="29">
        <f t="shared" si="240"/>
        <v>351</v>
      </c>
      <c r="AZ48" s="29">
        <f t="shared" si="240"/>
        <v>351</v>
      </c>
      <c r="BA48" s="29">
        <f t="shared" si="240"/>
        <v>351</v>
      </c>
      <c r="BB48" s="29">
        <f t="shared" ref="BB48:BE48" si="241">H48/2*($E48)</f>
        <v>3510</v>
      </c>
      <c r="BC48" s="29">
        <f t="shared" si="241"/>
        <v>351</v>
      </c>
      <c r="BD48" s="29">
        <f t="shared" si="241"/>
        <v>351</v>
      </c>
      <c r="BE48" s="29">
        <f t="shared" si="241"/>
        <v>351</v>
      </c>
      <c r="BG48" s="29">
        <f t="shared" si="25"/>
        <v>2106</v>
      </c>
      <c r="BH48" s="29">
        <f t="shared" si="216"/>
        <v>25272</v>
      </c>
    </row>
    <row r="49" ht="24.75" customHeight="1">
      <c r="A49" s="31"/>
      <c r="B49" s="32"/>
      <c r="C49" s="15" t="s">
        <v>75</v>
      </c>
      <c r="D49" s="16" t="s">
        <v>76</v>
      </c>
      <c r="E49" s="32"/>
      <c r="F49" s="32"/>
      <c r="G49" s="33" t="str">
        <f>IF(H49="","",TRUNC((H49*12)/365,2))</f>
        <v/>
      </c>
      <c r="H49" s="33"/>
      <c r="I49" s="33"/>
      <c r="J49" s="33"/>
      <c r="K49" s="33"/>
      <c r="L49" s="33"/>
      <c r="M49" s="33"/>
      <c r="N49" s="33"/>
      <c r="O49" s="33" t="str">
        <f>IF(G49="","",((G49*20)*0.3))</f>
        <v/>
      </c>
      <c r="P49" s="33"/>
      <c r="Q49" s="33"/>
      <c r="R49" s="33"/>
      <c r="S49" s="34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7"/>
      <c r="AI49" s="27"/>
      <c r="AJ49" s="28"/>
      <c r="AK49" s="25"/>
      <c r="AL49" s="35">
        <f t="shared" ref="AL49:AR49" si="242">SUM(AL39:AL48)</f>
        <v>1403472</v>
      </c>
      <c r="AM49" s="35">
        <f t="shared" si="242"/>
        <v>610176</v>
      </c>
      <c r="AN49" s="35">
        <f t="shared" si="242"/>
        <v>201364.8</v>
      </c>
      <c r="AO49" s="35">
        <f t="shared" si="242"/>
        <v>201364.8</v>
      </c>
      <c r="AP49" s="35">
        <f t="shared" si="242"/>
        <v>201364.8</v>
      </c>
      <c r="AQ49" s="35">
        <f t="shared" si="242"/>
        <v>43031.38192</v>
      </c>
      <c r="AR49" s="35">
        <f t="shared" si="242"/>
        <v>273502.1589</v>
      </c>
      <c r="AS49" s="35">
        <f>SUM(AL49:AR49)</f>
        <v>2934275.941</v>
      </c>
      <c r="AT49" s="35">
        <f>SUM(S39:S48)</f>
        <v>2934275.941</v>
      </c>
      <c r="AU49" s="35">
        <f>AS49-AT49</f>
        <v>0</v>
      </c>
      <c r="AX49" s="29">
        <f t="shared" ref="AX49:BA49" si="243">H49/2</f>
        <v>0</v>
      </c>
      <c r="AY49" s="29">
        <f t="shared" si="243"/>
        <v>0</v>
      </c>
      <c r="AZ49" s="29">
        <f t="shared" si="243"/>
        <v>0</v>
      </c>
      <c r="BA49" s="29">
        <f t="shared" si="243"/>
        <v>0</v>
      </c>
      <c r="BB49" s="29">
        <f t="shared" ref="BB49:BE49" si="244">SUM(BB39:BB48)</f>
        <v>83902</v>
      </c>
      <c r="BC49" s="29">
        <f t="shared" si="244"/>
        <v>8390.2</v>
      </c>
      <c r="BD49" s="29">
        <f t="shared" si="244"/>
        <v>8390.2</v>
      </c>
      <c r="BE49" s="29">
        <f t="shared" si="244"/>
        <v>8390.2</v>
      </c>
      <c r="BG49" s="29">
        <f t="shared" si="25"/>
        <v>0</v>
      </c>
      <c r="BH49" s="39">
        <f>SUM(BH39:BH48)</f>
        <v>604094.4</v>
      </c>
    </row>
    <row r="50" ht="24.75" customHeight="1">
      <c r="A50" s="21" t="s">
        <v>29</v>
      </c>
      <c r="B50" s="21">
        <v>1.0</v>
      </c>
      <c r="C50" s="22" t="s">
        <v>75</v>
      </c>
      <c r="D50" s="23" t="s">
        <v>77</v>
      </c>
      <c r="E50" s="21">
        <v>1.0</v>
      </c>
      <c r="F50" s="21">
        <v>1.0</v>
      </c>
      <c r="G50" s="24">
        <f t="shared" ref="G50:G58" si="247">(((SUM(H50:K50))*12)/365)</f>
        <v>760.7671233</v>
      </c>
      <c r="H50" s="24">
        <f t="shared" ref="H50:H53" si="248">ROUNDUP(AJ50,0)</f>
        <v>17800</v>
      </c>
      <c r="I50" s="24">
        <f t="shared" ref="I50:I58" si="249">H50*0.1</f>
        <v>1780</v>
      </c>
      <c r="J50" s="24">
        <f t="shared" ref="J50:J58" si="250">H50*0.1</f>
        <v>1780</v>
      </c>
      <c r="K50" s="24">
        <f t="shared" ref="K50:K58" si="251">H50*0.1</f>
        <v>1780</v>
      </c>
      <c r="L50" s="24">
        <f t="shared" ref="L50:L58" si="252">((H50+I50+J50+K50)*12)*E50</f>
        <v>277680</v>
      </c>
      <c r="M50" s="24">
        <v>0.0</v>
      </c>
      <c r="N50" s="24"/>
      <c r="O50" s="24">
        <f t="shared" ref="O50:O58" si="253">IF(G50="","",((G50*20)*30%))</f>
        <v>4564.60274</v>
      </c>
      <c r="P50" s="24">
        <f t="shared" ref="P50:P58" si="254">O50*E50</f>
        <v>4564.60274</v>
      </c>
      <c r="Q50" s="24">
        <f t="shared" ref="Q50:Q58" si="255">IF(B50=1,(G50*40),(((((H50+I50)*12)/365)*40)))</f>
        <v>30430.68493</v>
      </c>
      <c r="R50" s="24">
        <f t="shared" ref="R50:R58" si="256">Q50*E50</f>
        <v>30430.68493</v>
      </c>
      <c r="S50" s="24">
        <f t="shared" ref="S50:S58" si="257">L50+((M50*12)+O50+Q50)*E50</f>
        <v>312675.2877</v>
      </c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6">
        <v>17800.0</v>
      </c>
      <c r="AH50" s="27">
        <v>0.0</v>
      </c>
      <c r="AI50" s="27">
        <f>AI48</f>
        <v>0.08</v>
      </c>
      <c r="AJ50" s="28">
        <f t="shared" ref="AJ50:AJ58" si="258">IF(B50=1,((AG50*AH50)+AG50),((AG50*AI50)+AG50))</f>
        <v>17800</v>
      </c>
      <c r="AK50" s="25"/>
      <c r="AL50" s="26">
        <f t="shared" ref="AL50:AL58" si="259">IF(B50=1,((E50*H50)*12),"")</f>
        <v>213600</v>
      </c>
      <c r="AM50" s="26" t="str">
        <f t="shared" ref="AM50:AM58" si="260">IF(B50=2,((E50*H50)*12),"")</f>
        <v/>
      </c>
      <c r="AN50" s="26">
        <f t="shared" ref="AN50:AN58" si="261">((I50*12)*E50)</f>
        <v>21360</v>
      </c>
      <c r="AO50" s="26">
        <f t="shared" ref="AO50:AO58" si="262">((J50*12)*E50)</f>
        <v>21360</v>
      </c>
      <c r="AP50" s="26">
        <f t="shared" ref="AP50:AP58" si="263">((K50*12)*E50)</f>
        <v>21360</v>
      </c>
      <c r="AQ50" s="26">
        <f t="shared" ref="AQ50:AQ58" si="264">O50*E50</f>
        <v>4564.60274</v>
      </c>
      <c r="AR50" s="26">
        <f t="shared" ref="AR50:AR58" si="265">E50*Q50</f>
        <v>30430.68493</v>
      </c>
      <c r="AX50" s="29">
        <f t="shared" ref="AX50:BA50" si="245">H50/2</f>
        <v>8900</v>
      </c>
      <c r="AY50" s="29">
        <f t="shared" si="245"/>
        <v>890</v>
      </c>
      <c r="AZ50" s="29">
        <f t="shared" si="245"/>
        <v>890</v>
      </c>
      <c r="BA50" s="29">
        <f t="shared" si="245"/>
        <v>890</v>
      </c>
      <c r="BB50" s="29">
        <f t="shared" ref="BB50:BE50" si="246">H50/2*($E50)</f>
        <v>8900</v>
      </c>
      <c r="BC50" s="29">
        <f t="shared" si="246"/>
        <v>890</v>
      </c>
      <c r="BD50" s="29">
        <f t="shared" si="246"/>
        <v>890</v>
      </c>
      <c r="BE50" s="29">
        <f t="shared" si="246"/>
        <v>890</v>
      </c>
      <c r="BG50" s="29">
        <f t="shared" si="25"/>
        <v>5340</v>
      </c>
      <c r="BH50" s="29">
        <f t="shared" ref="BH50:BH58" si="268">BG50*12</f>
        <v>64080</v>
      </c>
    </row>
    <row r="51" ht="24.75" customHeight="1">
      <c r="A51" s="21" t="s">
        <v>29</v>
      </c>
      <c r="B51" s="21">
        <v>1.0</v>
      </c>
      <c r="C51" s="22" t="s">
        <v>75</v>
      </c>
      <c r="D51" s="23" t="s">
        <v>78</v>
      </c>
      <c r="E51" s="21">
        <v>1.0</v>
      </c>
      <c r="F51" s="21">
        <v>1.0</v>
      </c>
      <c r="G51" s="24">
        <f t="shared" si="247"/>
        <v>483.3008219</v>
      </c>
      <c r="H51" s="24">
        <f t="shared" si="248"/>
        <v>11308</v>
      </c>
      <c r="I51" s="24">
        <f t="shared" si="249"/>
        <v>1130.8</v>
      </c>
      <c r="J51" s="24">
        <f t="shared" si="250"/>
        <v>1130.8</v>
      </c>
      <c r="K51" s="24">
        <f t="shared" si="251"/>
        <v>1130.8</v>
      </c>
      <c r="L51" s="24">
        <f t="shared" si="252"/>
        <v>176404.8</v>
      </c>
      <c r="M51" s="24">
        <v>0.0</v>
      </c>
      <c r="N51" s="24"/>
      <c r="O51" s="24">
        <f t="shared" si="253"/>
        <v>2899.804932</v>
      </c>
      <c r="P51" s="24">
        <f t="shared" si="254"/>
        <v>2899.804932</v>
      </c>
      <c r="Q51" s="24">
        <f t="shared" si="255"/>
        <v>19332.03288</v>
      </c>
      <c r="R51" s="24">
        <f t="shared" si="256"/>
        <v>19332.03288</v>
      </c>
      <c r="S51" s="24">
        <f t="shared" si="257"/>
        <v>198636.6378</v>
      </c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6">
        <v>10470.0</v>
      </c>
      <c r="AH51" s="27">
        <v>0.08</v>
      </c>
      <c r="AI51" s="27">
        <f>AI267</f>
        <v>0.08</v>
      </c>
      <c r="AJ51" s="28">
        <f t="shared" si="258"/>
        <v>11307.6</v>
      </c>
      <c r="AK51" s="25"/>
      <c r="AL51" s="26">
        <f t="shared" si="259"/>
        <v>135696</v>
      </c>
      <c r="AM51" s="26" t="str">
        <f t="shared" si="260"/>
        <v/>
      </c>
      <c r="AN51" s="26">
        <f t="shared" si="261"/>
        <v>13569.6</v>
      </c>
      <c r="AO51" s="26">
        <f t="shared" si="262"/>
        <v>13569.6</v>
      </c>
      <c r="AP51" s="26">
        <f t="shared" si="263"/>
        <v>13569.6</v>
      </c>
      <c r="AQ51" s="26">
        <f t="shared" si="264"/>
        <v>2899.804932</v>
      </c>
      <c r="AR51" s="26">
        <f t="shared" si="265"/>
        <v>19332.03288</v>
      </c>
      <c r="AX51" s="29">
        <f t="shared" ref="AX51:BA51" si="266">H51/2</f>
        <v>5654</v>
      </c>
      <c r="AY51" s="29">
        <f t="shared" si="266"/>
        <v>565.4</v>
      </c>
      <c r="AZ51" s="29">
        <f t="shared" si="266"/>
        <v>565.4</v>
      </c>
      <c r="BA51" s="29">
        <f t="shared" si="266"/>
        <v>565.4</v>
      </c>
      <c r="BB51" s="29">
        <f t="shared" ref="BB51:BE51" si="267">H51/2*($E51)</f>
        <v>5654</v>
      </c>
      <c r="BC51" s="29">
        <f t="shared" si="267"/>
        <v>565.4</v>
      </c>
      <c r="BD51" s="29">
        <f t="shared" si="267"/>
        <v>565.4</v>
      </c>
      <c r="BE51" s="29">
        <f t="shared" si="267"/>
        <v>565.4</v>
      </c>
      <c r="BG51" s="29">
        <f t="shared" si="25"/>
        <v>3392.4</v>
      </c>
      <c r="BH51" s="29">
        <f t="shared" si="268"/>
        <v>40708.8</v>
      </c>
    </row>
    <row r="52" ht="24.75" customHeight="1">
      <c r="A52" s="21" t="s">
        <v>29</v>
      </c>
      <c r="B52" s="21">
        <v>1.0</v>
      </c>
      <c r="C52" s="22" t="s">
        <v>75</v>
      </c>
      <c r="D52" s="23" t="s">
        <v>79</v>
      </c>
      <c r="E52" s="21">
        <v>1.0</v>
      </c>
      <c r="F52" s="21">
        <v>1.0</v>
      </c>
      <c r="G52" s="24">
        <f t="shared" si="247"/>
        <v>483.3008219</v>
      </c>
      <c r="H52" s="24">
        <f t="shared" si="248"/>
        <v>11308</v>
      </c>
      <c r="I52" s="24">
        <f t="shared" si="249"/>
        <v>1130.8</v>
      </c>
      <c r="J52" s="24">
        <f t="shared" si="250"/>
        <v>1130.8</v>
      </c>
      <c r="K52" s="24">
        <f t="shared" si="251"/>
        <v>1130.8</v>
      </c>
      <c r="L52" s="24">
        <f t="shared" si="252"/>
        <v>176404.8</v>
      </c>
      <c r="M52" s="24">
        <v>0.0</v>
      </c>
      <c r="N52" s="24"/>
      <c r="O52" s="24">
        <f t="shared" si="253"/>
        <v>2899.804932</v>
      </c>
      <c r="P52" s="24">
        <f t="shared" si="254"/>
        <v>2899.804932</v>
      </c>
      <c r="Q52" s="24">
        <f t="shared" si="255"/>
        <v>19332.03288</v>
      </c>
      <c r="R52" s="24">
        <f t="shared" si="256"/>
        <v>19332.03288</v>
      </c>
      <c r="S52" s="24">
        <f t="shared" si="257"/>
        <v>198636.6378</v>
      </c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6">
        <v>10470.0</v>
      </c>
      <c r="AH52" s="27">
        <f t="shared" ref="AH52:AI52" si="269">AH51</f>
        <v>0.08</v>
      </c>
      <c r="AI52" s="27">
        <f t="shared" si="269"/>
        <v>0.08</v>
      </c>
      <c r="AJ52" s="28">
        <f t="shared" si="258"/>
        <v>11307.6</v>
      </c>
      <c r="AK52" s="25"/>
      <c r="AL52" s="26">
        <f t="shared" si="259"/>
        <v>135696</v>
      </c>
      <c r="AM52" s="26" t="str">
        <f t="shared" si="260"/>
        <v/>
      </c>
      <c r="AN52" s="26">
        <f t="shared" si="261"/>
        <v>13569.6</v>
      </c>
      <c r="AO52" s="26">
        <f t="shared" si="262"/>
        <v>13569.6</v>
      </c>
      <c r="AP52" s="26">
        <f t="shared" si="263"/>
        <v>13569.6</v>
      </c>
      <c r="AQ52" s="26">
        <f t="shared" si="264"/>
        <v>2899.804932</v>
      </c>
      <c r="AR52" s="26">
        <f t="shared" si="265"/>
        <v>19332.03288</v>
      </c>
      <c r="AX52" s="29">
        <f t="shared" ref="AX52:BA52" si="270">H52/2</f>
        <v>5654</v>
      </c>
      <c r="AY52" s="29">
        <f t="shared" si="270"/>
        <v>565.4</v>
      </c>
      <c r="AZ52" s="29">
        <f t="shared" si="270"/>
        <v>565.4</v>
      </c>
      <c r="BA52" s="29">
        <f t="shared" si="270"/>
        <v>565.4</v>
      </c>
      <c r="BB52" s="29">
        <f t="shared" ref="BB52:BE52" si="271">H52/2*($E52)</f>
        <v>5654</v>
      </c>
      <c r="BC52" s="29">
        <f t="shared" si="271"/>
        <v>565.4</v>
      </c>
      <c r="BD52" s="29">
        <f t="shared" si="271"/>
        <v>565.4</v>
      </c>
      <c r="BE52" s="29">
        <f t="shared" si="271"/>
        <v>565.4</v>
      </c>
      <c r="BG52" s="29">
        <f t="shared" si="25"/>
        <v>3392.4</v>
      </c>
      <c r="BH52" s="29">
        <f t="shared" si="268"/>
        <v>40708.8</v>
      </c>
    </row>
    <row r="53" ht="24.75" customHeight="1">
      <c r="A53" s="21" t="s">
        <v>29</v>
      </c>
      <c r="B53" s="21">
        <v>1.0</v>
      </c>
      <c r="C53" s="22" t="s">
        <v>75</v>
      </c>
      <c r="D53" s="23" t="s">
        <v>80</v>
      </c>
      <c r="E53" s="21">
        <v>1.0</v>
      </c>
      <c r="F53" s="21">
        <v>1.0</v>
      </c>
      <c r="G53" s="24">
        <f t="shared" si="247"/>
        <v>483.3008219</v>
      </c>
      <c r="H53" s="24">
        <f t="shared" si="248"/>
        <v>11308</v>
      </c>
      <c r="I53" s="24">
        <f t="shared" si="249"/>
        <v>1130.8</v>
      </c>
      <c r="J53" s="24">
        <f t="shared" si="250"/>
        <v>1130.8</v>
      </c>
      <c r="K53" s="24">
        <f t="shared" si="251"/>
        <v>1130.8</v>
      </c>
      <c r="L53" s="24">
        <f t="shared" si="252"/>
        <v>176404.8</v>
      </c>
      <c r="M53" s="24">
        <v>0.0</v>
      </c>
      <c r="N53" s="24"/>
      <c r="O53" s="24">
        <f t="shared" si="253"/>
        <v>2899.804932</v>
      </c>
      <c r="P53" s="24">
        <f t="shared" si="254"/>
        <v>2899.804932</v>
      </c>
      <c r="Q53" s="24">
        <f t="shared" si="255"/>
        <v>19332.03288</v>
      </c>
      <c r="R53" s="24">
        <f t="shared" si="256"/>
        <v>19332.03288</v>
      </c>
      <c r="S53" s="24">
        <f t="shared" si="257"/>
        <v>198636.6378</v>
      </c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6">
        <v>10470.0</v>
      </c>
      <c r="AH53" s="27">
        <f t="shared" ref="AH53:AI53" si="272">AH52</f>
        <v>0.08</v>
      </c>
      <c r="AI53" s="27">
        <f t="shared" si="272"/>
        <v>0.08</v>
      </c>
      <c r="AJ53" s="28">
        <f t="shared" si="258"/>
        <v>11307.6</v>
      </c>
      <c r="AK53" s="25"/>
      <c r="AL53" s="26">
        <f t="shared" si="259"/>
        <v>135696</v>
      </c>
      <c r="AM53" s="26" t="str">
        <f t="shared" si="260"/>
        <v/>
      </c>
      <c r="AN53" s="26">
        <f t="shared" si="261"/>
        <v>13569.6</v>
      </c>
      <c r="AO53" s="26">
        <f t="shared" si="262"/>
        <v>13569.6</v>
      </c>
      <c r="AP53" s="26">
        <f t="shared" si="263"/>
        <v>13569.6</v>
      </c>
      <c r="AQ53" s="26">
        <f t="shared" si="264"/>
        <v>2899.804932</v>
      </c>
      <c r="AR53" s="26">
        <f t="shared" si="265"/>
        <v>19332.03288</v>
      </c>
      <c r="AX53" s="29">
        <f t="shared" ref="AX53:BA53" si="273">H53/2</f>
        <v>5654</v>
      </c>
      <c r="AY53" s="29">
        <f t="shared" si="273"/>
        <v>565.4</v>
      </c>
      <c r="AZ53" s="29">
        <f t="shared" si="273"/>
        <v>565.4</v>
      </c>
      <c r="BA53" s="29">
        <f t="shared" si="273"/>
        <v>565.4</v>
      </c>
      <c r="BB53" s="29">
        <f t="shared" ref="BB53:BE53" si="274">H53/2*($E53)</f>
        <v>5654</v>
      </c>
      <c r="BC53" s="29">
        <f t="shared" si="274"/>
        <v>565.4</v>
      </c>
      <c r="BD53" s="29">
        <f t="shared" si="274"/>
        <v>565.4</v>
      </c>
      <c r="BE53" s="29">
        <f t="shared" si="274"/>
        <v>565.4</v>
      </c>
      <c r="BG53" s="29">
        <f t="shared" si="25"/>
        <v>3392.4</v>
      </c>
      <c r="BH53" s="29">
        <f t="shared" si="268"/>
        <v>40708.8</v>
      </c>
    </row>
    <row r="54" ht="24.75" customHeight="1">
      <c r="A54" s="21" t="s">
        <v>29</v>
      </c>
      <c r="B54" s="21">
        <v>1.0</v>
      </c>
      <c r="C54" s="22" t="s">
        <v>75</v>
      </c>
      <c r="D54" s="23" t="s">
        <v>81</v>
      </c>
      <c r="E54" s="21">
        <v>1.0</v>
      </c>
      <c r="F54" s="21">
        <v>1.0</v>
      </c>
      <c r="G54" s="24">
        <f t="shared" si="247"/>
        <v>483.3008219</v>
      </c>
      <c r="H54" s="24">
        <v>11308.0</v>
      </c>
      <c r="I54" s="24">
        <f t="shared" si="249"/>
        <v>1130.8</v>
      </c>
      <c r="J54" s="24">
        <f t="shared" si="250"/>
        <v>1130.8</v>
      </c>
      <c r="K54" s="24">
        <f t="shared" si="251"/>
        <v>1130.8</v>
      </c>
      <c r="L54" s="24">
        <f t="shared" si="252"/>
        <v>176404.8</v>
      </c>
      <c r="M54" s="24">
        <v>0.0</v>
      </c>
      <c r="N54" s="24"/>
      <c r="O54" s="24">
        <f t="shared" si="253"/>
        <v>2899.804932</v>
      </c>
      <c r="P54" s="24">
        <f t="shared" si="254"/>
        <v>2899.804932</v>
      </c>
      <c r="Q54" s="24">
        <f t="shared" si="255"/>
        <v>19332.03288</v>
      </c>
      <c r="R54" s="24">
        <f t="shared" si="256"/>
        <v>19332.03288</v>
      </c>
      <c r="S54" s="24">
        <f t="shared" si="257"/>
        <v>198636.6378</v>
      </c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6">
        <v>10470.0</v>
      </c>
      <c r="AH54" s="27">
        <f t="shared" ref="AH54:AI54" si="275">AH53</f>
        <v>0.08</v>
      </c>
      <c r="AI54" s="27">
        <f t="shared" si="275"/>
        <v>0.08</v>
      </c>
      <c r="AJ54" s="28">
        <f t="shared" si="258"/>
        <v>11307.6</v>
      </c>
      <c r="AK54" s="25"/>
      <c r="AL54" s="26">
        <f t="shared" si="259"/>
        <v>135696</v>
      </c>
      <c r="AM54" s="26" t="str">
        <f t="shared" si="260"/>
        <v/>
      </c>
      <c r="AN54" s="26">
        <f t="shared" si="261"/>
        <v>13569.6</v>
      </c>
      <c r="AO54" s="26">
        <f t="shared" si="262"/>
        <v>13569.6</v>
      </c>
      <c r="AP54" s="26">
        <f t="shared" si="263"/>
        <v>13569.6</v>
      </c>
      <c r="AQ54" s="26">
        <f t="shared" si="264"/>
        <v>2899.804932</v>
      </c>
      <c r="AR54" s="26">
        <f t="shared" si="265"/>
        <v>19332.03288</v>
      </c>
      <c r="AX54" s="29">
        <f t="shared" ref="AX54:BA54" si="276">H54/2</f>
        <v>5654</v>
      </c>
      <c r="AY54" s="29">
        <f t="shared" si="276"/>
        <v>565.4</v>
      </c>
      <c r="AZ54" s="29">
        <f t="shared" si="276"/>
        <v>565.4</v>
      </c>
      <c r="BA54" s="29">
        <f t="shared" si="276"/>
        <v>565.4</v>
      </c>
      <c r="BB54" s="29">
        <f t="shared" ref="BB54:BE54" si="277">H54/2*($E54)</f>
        <v>5654</v>
      </c>
      <c r="BC54" s="29">
        <f t="shared" si="277"/>
        <v>565.4</v>
      </c>
      <c r="BD54" s="29">
        <f t="shared" si="277"/>
        <v>565.4</v>
      </c>
      <c r="BE54" s="29">
        <f t="shared" si="277"/>
        <v>565.4</v>
      </c>
      <c r="BG54" s="29">
        <f t="shared" si="25"/>
        <v>3392.4</v>
      </c>
      <c r="BH54" s="29">
        <f t="shared" si="268"/>
        <v>40708.8</v>
      </c>
    </row>
    <row r="55" ht="24.75" customHeight="1">
      <c r="A55" s="21" t="s">
        <v>29</v>
      </c>
      <c r="B55" s="21">
        <v>1.0</v>
      </c>
      <c r="C55" s="22" t="s">
        <v>75</v>
      </c>
      <c r="D55" s="23" t="s">
        <v>82</v>
      </c>
      <c r="E55" s="21">
        <v>1.0</v>
      </c>
      <c r="F55" s="21">
        <v>1.0</v>
      </c>
      <c r="G55" s="24">
        <f t="shared" si="247"/>
        <v>483.3008219</v>
      </c>
      <c r="H55" s="24">
        <f t="shared" ref="H55:H57" si="281">ROUNDUP(AJ55,0)</f>
        <v>11308</v>
      </c>
      <c r="I55" s="24">
        <f t="shared" si="249"/>
        <v>1130.8</v>
      </c>
      <c r="J55" s="24">
        <f t="shared" si="250"/>
        <v>1130.8</v>
      </c>
      <c r="K55" s="24">
        <f t="shared" si="251"/>
        <v>1130.8</v>
      </c>
      <c r="L55" s="24">
        <f t="shared" si="252"/>
        <v>176404.8</v>
      </c>
      <c r="M55" s="24">
        <v>0.0</v>
      </c>
      <c r="N55" s="24"/>
      <c r="O55" s="24">
        <f t="shared" si="253"/>
        <v>2899.804932</v>
      </c>
      <c r="P55" s="24">
        <f t="shared" si="254"/>
        <v>2899.804932</v>
      </c>
      <c r="Q55" s="24">
        <f t="shared" si="255"/>
        <v>19332.03288</v>
      </c>
      <c r="R55" s="24">
        <f t="shared" si="256"/>
        <v>19332.03288</v>
      </c>
      <c r="S55" s="24">
        <f t="shared" si="257"/>
        <v>198636.6378</v>
      </c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6">
        <v>10470.0</v>
      </c>
      <c r="AH55" s="27">
        <f t="shared" ref="AH55:AI55" si="278">AH53</f>
        <v>0.08</v>
      </c>
      <c r="AI55" s="27">
        <f t="shared" si="278"/>
        <v>0.08</v>
      </c>
      <c r="AJ55" s="28">
        <f t="shared" si="258"/>
        <v>11307.6</v>
      </c>
      <c r="AK55" s="25"/>
      <c r="AL55" s="26">
        <f t="shared" si="259"/>
        <v>135696</v>
      </c>
      <c r="AM55" s="26" t="str">
        <f t="shared" si="260"/>
        <v/>
      </c>
      <c r="AN55" s="26">
        <f t="shared" si="261"/>
        <v>13569.6</v>
      </c>
      <c r="AO55" s="26">
        <f t="shared" si="262"/>
        <v>13569.6</v>
      </c>
      <c r="AP55" s="26">
        <f t="shared" si="263"/>
        <v>13569.6</v>
      </c>
      <c r="AQ55" s="26">
        <f t="shared" si="264"/>
        <v>2899.804932</v>
      </c>
      <c r="AR55" s="26">
        <f t="shared" si="265"/>
        <v>19332.03288</v>
      </c>
      <c r="AX55" s="29">
        <f t="shared" ref="AX55:BA55" si="279">H55/2</f>
        <v>5654</v>
      </c>
      <c r="AY55" s="29">
        <f t="shared" si="279"/>
        <v>565.4</v>
      </c>
      <c r="AZ55" s="29">
        <f t="shared" si="279"/>
        <v>565.4</v>
      </c>
      <c r="BA55" s="29">
        <f t="shared" si="279"/>
        <v>565.4</v>
      </c>
      <c r="BB55" s="29">
        <f t="shared" ref="BB55:BE55" si="280">H55/2*($E55)</f>
        <v>5654</v>
      </c>
      <c r="BC55" s="29">
        <f t="shared" si="280"/>
        <v>565.4</v>
      </c>
      <c r="BD55" s="29">
        <f t="shared" si="280"/>
        <v>565.4</v>
      </c>
      <c r="BE55" s="29">
        <f t="shared" si="280"/>
        <v>565.4</v>
      </c>
      <c r="BG55" s="29">
        <f t="shared" si="25"/>
        <v>3392.4</v>
      </c>
      <c r="BH55" s="29">
        <f t="shared" si="268"/>
        <v>40708.8</v>
      </c>
    </row>
    <row r="56" ht="24.75" customHeight="1">
      <c r="A56" s="21" t="s">
        <v>29</v>
      </c>
      <c r="B56" s="21">
        <v>1.0</v>
      </c>
      <c r="C56" s="22" t="s">
        <v>75</v>
      </c>
      <c r="D56" s="23" t="s">
        <v>83</v>
      </c>
      <c r="E56" s="21">
        <v>1.0</v>
      </c>
      <c r="F56" s="21">
        <v>1.0</v>
      </c>
      <c r="G56" s="24">
        <f t="shared" si="247"/>
        <v>483.3008219</v>
      </c>
      <c r="H56" s="24">
        <f t="shared" si="281"/>
        <v>11308</v>
      </c>
      <c r="I56" s="24">
        <f t="shared" si="249"/>
        <v>1130.8</v>
      </c>
      <c r="J56" s="24">
        <f t="shared" si="250"/>
        <v>1130.8</v>
      </c>
      <c r="K56" s="24">
        <f t="shared" si="251"/>
        <v>1130.8</v>
      </c>
      <c r="L56" s="24">
        <f t="shared" si="252"/>
        <v>176404.8</v>
      </c>
      <c r="M56" s="24">
        <v>0.0</v>
      </c>
      <c r="N56" s="24"/>
      <c r="O56" s="24">
        <f t="shared" si="253"/>
        <v>2899.804932</v>
      </c>
      <c r="P56" s="24">
        <f t="shared" si="254"/>
        <v>2899.804932</v>
      </c>
      <c r="Q56" s="24">
        <f t="shared" si="255"/>
        <v>19332.03288</v>
      </c>
      <c r="R56" s="24">
        <f t="shared" si="256"/>
        <v>19332.03288</v>
      </c>
      <c r="S56" s="24">
        <f t="shared" si="257"/>
        <v>198636.6378</v>
      </c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6">
        <v>10470.0</v>
      </c>
      <c r="AH56" s="27">
        <f t="shared" ref="AH56:AI56" si="282">AH55</f>
        <v>0.08</v>
      </c>
      <c r="AI56" s="27">
        <f t="shared" si="282"/>
        <v>0.08</v>
      </c>
      <c r="AJ56" s="28">
        <f t="shared" si="258"/>
        <v>11307.6</v>
      </c>
      <c r="AK56" s="25"/>
      <c r="AL56" s="26">
        <f t="shared" si="259"/>
        <v>135696</v>
      </c>
      <c r="AM56" s="26" t="str">
        <f t="shared" si="260"/>
        <v/>
      </c>
      <c r="AN56" s="26">
        <f t="shared" si="261"/>
        <v>13569.6</v>
      </c>
      <c r="AO56" s="26">
        <f t="shared" si="262"/>
        <v>13569.6</v>
      </c>
      <c r="AP56" s="26">
        <f t="shared" si="263"/>
        <v>13569.6</v>
      </c>
      <c r="AQ56" s="26">
        <f t="shared" si="264"/>
        <v>2899.804932</v>
      </c>
      <c r="AR56" s="26">
        <f t="shared" si="265"/>
        <v>19332.03288</v>
      </c>
      <c r="AX56" s="29">
        <f t="shared" ref="AX56:BA56" si="283">H56/2</f>
        <v>5654</v>
      </c>
      <c r="AY56" s="29">
        <f t="shared" si="283"/>
        <v>565.4</v>
      </c>
      <c r="AZ56" s="29">
        <f t="shared" si="283"/>
        <v>565.4</v>
      </c>
      <c r="BA56" s="29">
        <f t="shared" si="283"/>
        <v>565.4</v>
      </c>
      <c r="BB56" s="29">
        <f t="shared" ref="BB56:BE56" si="284">H56/2*($E56)</f>
        <v>5654</v>
      </c>
      <c r="BC56" s="29">
        <f t="shared" si="284"/>
        <v>565.4</v>
      </c>
      <c r="BD56" s="29">
        <f t="shared" si="284"/>
        <v>565.4</v>
      </c>
      <c r="BE56" s="29">
        <f t="shared" si="284"/>
        <v>565.4</v>
      </c>
      <c r="BG56" s="29">
        <f t="shared" si="25"/>
        <v>3392.4</v>
      </c>
      <c r="BH56" s="29">
        <f t="shared" si="268"/>
        <v>40708.8</v>
      </c>
    </row>
    <row r="57" ht="24.75" customHeight="1">
      <c r="A57" s="21" t="s">
        <v>29</v>
      </c>
      <c r="B57" s="21">
        <v>1.0</v>
      </c>
      <c r="C57" s="22" t="s">
        <v>75</v>
      </c>
      <c r="D57" s="23" t="s">
        <v>84</v>
      </c>
      <c r="E57" s="21">
        <v>2.0</v>
      </c>
      <c r="F57" s="21">
        <v>1.0</v>
      </c>
      <c r="G57" s="24">
        <f t="shared" si="247"/>
        <v>458.8536986</v>
      </c>
      <c r="H57" s="24">
        <f t="shared" si="281"/>
        <v>10736</v>
      </c>
      <c r="I57" s="24">
        <f t="shared" si="249"/>
        <v>1073.6</v>
      </c>
      <c r="J57" s="24">
        <f t="shared" si="250"/>
        <v>1073.6</v>
      </c>
      <c r="K57" s="24">
        <f t="shared" si="251"/>
        <v>1073.6</v>
      </c>
      <c r="L57" s="24">
        <f t="shared" si="252"/>
        <v>334963.2</v>
      </c>
      <c r="M57" s="24">
        <v>0.0</v>
      </c>
      <c r="N57" s="24"/>
      <c r="O57" s="24">
        <f t="shared" si="253"/>
        <v>2753.122192</v>
      </c>
      <c r="P57" s="24">
        <f t="shared" si="254"/>
        <v>5506.244384</v>
      </c>
      <c r="Q57" s="24">
        <f t="shared" si="255"/>
        <v>18354.14795</v>
      </c>
      <c r="R57" s="24">
        <f t="shared" si="256"/>
        <v>36708.29589</v>
      </c>
      <c r="S57" s="24">
        <f t="shared" si="257"/>
        <v>377177.7403</v>
      </c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6">
        <v>9940.0</v>
      </c>
      <c r="AH57" s="27">
        <f t="shared" ref="AH57:AI57" si="285">AH56</f>
        <v>0.08</v>
      </c>
      <c r="AI57" s="27">
        <f t="shared" si="285"/>
        <v>0.08</v>
      </c>
      <c r="AJ57" s="28">
        <f t="shared" si="258"/>
        <v>10735.2</v>
      </c>
      <c r="AK57" s="25"/>
      <c r="AL57" s="26">
        <f t="shared" si="259"/>
        <v>257664</v>
      </c>
      <c r="AM57" s="26" t="str">
        <f t="shared" si="260"/>
        <v/>
      </c>
      <c r="AN57" s="26">
        <f t="shared" si="261"/>
        <v>25766.4</v>
      </c>
      <c r="AO57" s="26">
        <f t="shared" si="262"/>
        <v>25766.4</v>
      </c>
      <c r="AP57" s="26">
        <f t="shared" si="263"/>
        <v>25766.4</v>
      </c>
      <c r="AQ57" s="26">
        <f t="shared" si="264"/>
        <v>5506.244384</v>
      </c>
      <c r="AR57" s="26">
        <f t="shared" si="265"/>
        <v>36708.29589</v>
      </c>
      <c r="AX57" s="29">
        <f t="shared" ref="AX57:BA57" si="286">H57/2</f>
        <v>5368</v>
      </c>
      <c r="AY57" s="29">
        <f t="shared" si="286"/>
        <v>536.8</v>
      </c>
      <c r="AZ57" s="29">
        <f t="shared" si="286"/>
        <v>536.8</v>
      </c>
      <c r="BA57" s="29">
        <f t="shared" si="286"/>
        <v>536.8</v>
      </c>
      <c r="BB57" s="29">
        <f t="shared" ref="BB57:BE57" si="287">H57/2*($E57)</f>
        <v>10736</v>
      </c>
      <c r="BC57" s="29">
        <f t="shared" si="287"/>
        <v>1073.6</v>
      </c>
      <c r="BD57" s="29">
        <f t="shared" si="287"/>
        <v>1073.6</v>
      </c>
      <c r="BE57" s="29">
        <f t="shared" si="287"/>
        <v>1073.6</v>
      </c>
      <c r="BG57" s="29">
        <f t="shared" si="25"/>
        <v>6441.6</v>
      </c>
      <c r="BH57" s="29">
        <f t="shared" si="268"/>
        <v>77299.2</v>
      </c>
    </row>
    <row r="58" ht="24.75" customHeight="1">
      <c r="A58" s="21" t="s">
        <v>36</v>
      </c>
      <c r="B58" s="21">
        <v>2.0</v>
      </c>
      <c r="C58" s="22" t="s">
        <v>75</v>
      </c>
      <c r="D58" s="23" t="s">
        <v>85</v>
      </c>
      <c r="E58" s="21">
        <v>1.0</v>
      </c>
      <c r="F58" s="21">
        <v>2.0</v>
      </c>
      <c r="G58" s="24">
        <f t="shared" si="247"/>
        <v>455.1780822</v>
      </c>
      <c r="H58" s="24">
        <v>10650.0</v>
      </c>
      <c r="I58" s="24">
        <f t="shared" si="249"/>
        <v>1065</v>
      </c>
      <c r="J58" s="24">
        <f t="shared" si="250"/>
        <v>1065</v>
      </c>
      <c r="K58" s="24">
        <f t="shared" si="251"/>
        <v>1065</v>
      </c>
      <c r="L58" s="24">
        <f t="shared" si="252"/>
        <v>166140</v>
      </c>
      <c r="M58" s="24">
        <v>0.0</v>
      </c>
      <c r="N58" s="24"/>
      <c r="O58" s="24">
        <f t="shared" si="253"/>
        <v>2731.068493</v>
      </c>
      <c r="P58" s="24">
        <f t="shared" si="254"/>
        <v>2731.068493</v>
      </c>
      <c r="Q58" s="24">
        <f t="shared" si="255"/>
        <v>15406.0274</v>
      </c>
      <c r="R58" s="24">
        <f t="shared" si="256"/>
        <v>15406.0274</v>
      </c>
      <c r="S58" s="24">
        <f t="shared" si="257"/>
        <v>184277.0959</v>
      </c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6">
        <v>10350.0</v>
      </c>
      <c r="AH58" s="27">
        <f>AH57</f>
        <v>0.08</v>
      </c>
      <c r="AI58" s="27">
        <v>0.0</v>
      </c>
      <c r="AJ58" s="28">
        <f t="shared" si="258"/>
        <v>10350</v>
      </c>
      <c r="AK58" s="25"/>
      <c r="AL58" s="26" t="str">
        <f t="shared" si="259"/>
        <v/>
      </c>
      <c r="AM58" s="26">
        <f t="shared" si="260"/>
        <v>127800</v>
      </c>
      <c r="AN58" s="26">
        <f t="shared" si="261"/>
        <v>12780</v>
      </c>
      <c r="AO58" s="26">
        <f t="shared" si="262"/>
        <v>12780</v>
      </c>
      <c r="AP58" s="26">
        <f t="shared" si="263"/>
        <v>12780</v>
      </c>
      <c r="AQ58" s="26">
        <f t="shared" si="264"/>
        <v>2731.068493</v>
      </c>
      <c r="AR58" s="26">
        <f t="shared" si="265"/>
        <v>15406.0274</v>
      </c>
      <c r="AX58" s="29">
        <f t="shared" ref="AX58:BA58" si="288">H58/2</f>
        <v>5325</v>
      </c>
      <c r="AY58" s="29">
        <f t="shared" si="288"/>
        <v>532.5</v>
      </c>
      <c r="AZ58" s="29">
        <f t="shared" si="288"/>
        <v>532.5</v>
      </c>
      <c r="BA58" s="29">
        <f t="shared" si="288"/>
        <v>532.5</v>
      </c>
      <c r="BB58" s="29">
        <f t="shared" ref="BB58:BE58" si="289">H58/2*($E58)</f>
        <v>5325</v>
      </c>
      <c r="BC58" s="29">
        <f t="shared" si="289"/>
        <v>532.5</v>
      </c>
      <c r="BD58" s="29">
        <f t="shared" si="289"/>
        <v>532.5</v>
      </c>
      <c r="BE58" s="29">
        <f t="shared" si="289"/>
        <v>532.5</v>
      </c>
      <c r="BG58" s="29">
        <f t="shared" si="25"/>
        <v>3195</v>
      </c>
      <c r="BH58" s="29">
        <f t="shared" si="268"/>
        <v>38340</v>
      </c>
    </row>
    <row r="59" ht="24.75" customHeight="1">
      <c r="A59" s="31"/>
      <c r="B59" s="32"/>
      <c r="C59" s="15" t="s">
        <v>86</v>
      </c>
      <c r="D59" s="16" t="s">
        <v>87</v>
      </c>
      <c r="E59" s="32"/>
      <c r="F59" s="32"/>
      <c r="G59" s="33" t="str">
        <f>IF(H59="","",TRUNC((H59*12)/365,2))</f>
        <v/>
      </c>
      <c r="H59" s="33"/>
      <c r="I59" s="33"/>
      <c r="J59" s="33"/>
      <c r="K59" s="33"/>
      <c r="L59" s="33"/>
      <c r="M59" s="33"/>
      <c r="N59" s="33"/>
      <c r="O59" s="33" t="str">
        <f>IF(G59="","",((G59*20)*0.3))</f>
        <v/>
      </c>
      <c r="P59" s="33"/>
      <c r="Q59" s="33"/>
      <c r="R59" s="33"/>
      <c r="S59" s="34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7"/>
      <c r="AI59" s="27"/>
      <c r="AJ59" s="28"/>
      <c r="AK59" s="25"/>
      <c r="AL59" s="35">
        <f t="shared" ref="AL59:AR59" si="290">SUM(AL50:AL58)</f>
        <v>1285440</v>
      </c>
      <c r="AM59" s="35">
        <f t="shared" si="290"/>
        <v>127800</v>
      </c>
      <c r="AN59" s="35">
        <f t="shared" si="290"/>
        <v>141324</v>
      </c>
      <c r="AO59" s="35">
        <f t="shared" si="290"/>
        <v>141324</v>
      </c>
      <c r="AP59" s="35">
        <f t="shared" si="290"/>
        <v>141324</v>
      </c>
      <c r="AQ59" s="35">
        <f t="shared" si="290"/>
        <v>30200.74521</v>
      </c>
      <c r="AR59" s="35">
        <f t="shared" si="290"/>
        <v>198537.2055</v>
      </c>
      <c r="AS59" s="35">
        <f>SUM(AL59:AR59)</f>
        <v>2065949.951</v>
      </c>
      <c r="AT59" s="35">
        <f>SUM(S50:S58)</f>
        <v>2065949.951</v>
      </c>
      <c r="AU59" s="35">
        <f>AS59-AT59</f>
        <v>0.0000000002328306437</v>
      </c>
      <c r="AX59" s="29">
        <f t="shared" ref="AX59:BA59" si="291">H59/2</f>
        <v>0</v>
      </c>
      <c r="AY59" s="29">
        <f t="shared" si="291"/>
        <v>0</v>
      </c>
      <c r="AZ59" s="29">
        <f t="shared" si="291"/>
        <v>0</v>
      </c>
      <c r="BA59" s="29">
        <f t="shared" si="291"/>
        <v>0</v>
      </c>
      <c r="BB59" s="29">
        <f t="shared" ref="BB59:BE59" si="292">SUM(BB50:BB58)</f>
        <v>58885</v>
      </c>
      <c r="BC59" s="29">
        <f t="shared" si="292"/>
        <v>5888.5</v>
      </c>
      <c r="BD59" s="29">
        <f t="shared" si="292"/>
        <v>5888.5</v>
      </c>
      <c r="BE59" s="29">
        <f t="shared" si="292"/>
        <v>5888.5</v>
      </c>
      <c r="BG59" s="29">
        <f t="shared" si="25"/>
        <v>0</v>
      </c>
      <c r="BH59" s="29">
        <f>SUM(BH50:BH58)</f>
        <v>423972</v>
      </c>
    </row>
    <row r="60" ht="24.75" customHeight="1">
      <c r="A60" s="21" t="s">
        <v>29</v>
      </c>
      <c r="B60" s="21">
        <v>1.0</v>
      </c>
      <c r="C60" s="22" t="s">
        <v>86</v>
      </c>
      <c r="D60" s="23" t="s">
        <v>88</v>
      </c>
      <c r="E60" s="21">
        <v>1.0</v>
      </c>
      <c r="F60" s="21">
        <v>1.0</v>
      </c>
      <c r="G60" s="24">
        <f t="shared" ref="G60:G78" si="295">(((SUM(H60:K60))*12)/365)</f>
        <v>1933.972603</v>
      </c>
      <c r="H60" s="24">
        <f t="shared" ref="H60:H78" si="296">ROUNDUP(AJ60,0)</f>
        <v>45250</v>
      </c>
      <c r="I60" s="24">
        <f t="shared" ref="I60:I78" si="297">H60*0.1</f>
        <v>4525</v>
      </c>
      <c r="J60" s="24">
        <f t="shared" ref="J60:J78" si="298">H60*0.1</f>
        <v>4525</v>
      </c>
      <c r="K60" s="24">
        <f t="shared" ref="K60:K78" si="299">H60*0.1</f>
        <v>4525</v>
      </c>
      <c r="L60" s="24">
        <f t="shared" ref="L60:L78" si="300">((H60+I60+J60+K60)*12)*E60</f>
        <v>705900</v>
      </c>
      <c r="M60" s="24">
        <v>0.0</v>
      </c>
      <c r="N60" s="24"/>
      <c r="O60" s="24">
        <f t="shared" ref="O60:O78" si="301">IF(G60="","",((G60*20)*30%))</f>
        <v>11603.83562</v>
      </c>
      <c r="P60" s="24">
        <f t="shared" ref="P60:P78" si="302">O60*E60</f>
        <v>11603.83562</v>
      </c>
      <c r="Q60" s="24">
        <f t="shared" ref="Q60:Q78" si="303">IF(B60=1,(G60*40),(((((H60+I60)*12)/365)*40)))</f>
        <v>77358.90411</v>
      </c>
      <c r="R60" s="24">
        <f t="shared" ref="R60:R78" si="304">Q60*E60</f>
        <v>77358.90411</v>
      </c>
      <c r="S60" s="24">
        <f>(((H60*12)+(I60*12)+(J60*12)+(K60*12)+(M60*12)+O60+Q60))*E60</f>
        <v>794862.7397</v>
      </c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6">
        <v>45250.0</v>
      </c>
      <c r="AH60" s="27">
        <v>0.0</v>
      </c>
      <c r="AI60" s="27">
        <f>AI57</f>
        <v>0.08</v>
      </c>
      <c r="AJ60" s="28">
        <f t="shared" ref="AJ60:AJ78" si="306">IF(B60=1,((AG60*AH60)+AG60),((AG60*AI60)+AG60))</f>
        <v>45250</v>
      </c>
      <c r="AK60" s="25"/>
      <c r="AL60" s="26">
        <f t="shared" ref="AL60:AL78" si="307">IF(B60=1,((E60*H60)*12),"")</f>
        <v>543000</v>
      </c>
      <c r="AM60" s="26" t="str">
        <f t="shared" ref="AM60:AM78" si="308">IF(B60=2,((E60*H60)*12),"")</f>
        <v/>
      </c>
      <c r="AN60" s="26">
        <f t="shared" ref="AN60:AN78" si="309">((I60*12)*E60)</f>
        <v>54300</v>
      </c>
      <c r="AO60" s="26">
        <f t="shared" ref="AO60:AO78" si="310">((J60*12)*E60)</f>
        <v>54300</v>
      </c>
      <c r="AP60" s="26">
        <f t="shared" ref="AP60:AP78" si="311">((K60*12)*E60)</f>
        <v>54300</v>
      </c>
      <c r="AQ60" s="26">
        <f t="shared" ref="AQ60:AQ78" si="312">O60*E60</f>
        <v>11603.83562</v>
      </c>
      <c r="AR60" s="26">
        <f t="shared" ref="AR60:AR78" si="313">E60*Q60</f>
        <v>77358.90411</v>
      </c>
      <c r="AX60" s="29">
        <f t="shared" ref="AX60:BA60" si="293">H60/2</f>
        <v>22625</v>
      </c>
      <c r="AY60" s="29">
        <f t="shared" si="293"/>
        <v>2262.5</v>
      </c>
      <c r="AZ60" s="29">
        <f t="shared" si="293"/>
        <v>2262.5</v>
      </c>
      <c r="BA60" s="29">
        <f t="shared" si="293"/>
        <v>2262.5</v>
      </c>
      <c r="BB60" s="29">
        <f t="shared" ref="BB60:BE60" si="294">H60/2*($E60)</f>
        <v>22625</v>
      </c>
      <c r="BC60" s="29">
        <f t="shared" si="294"/>
        <v>2262.5</v>
      </c>
      <c r="BD60" s="29">
        <f t="shared" si="294"/>
        <v>2262.5</v>
      </c>
      <c r="BE60" s="29">
        <f t="shared" si="294"/>
        <v>2262.5</v>
      </c>
      <c r="BG60" s="29">
        <f t="shared" si="25"/>
        <v>13575</v>
      </c>
      <c r="BH60" s="29">
        <f t="shared" ref="BH60:BH78" si="316">BG60*12</f>
        <v>162900</v>
      </c>
    </row>
    <row r="61" ht="24.75" customHeight="1">
      <c r="A61" s="21" t="s">
        <v>29</v>
      </c>
      <c r="B61" s="21">
        <v>1.0</v>
      </c>
      <c r="C61" s="22" t="s">
        <v>86</v>
      </c>
      <c r="D61" s="23" t="s">
        <v>89</v>
      </c>
      <c r="E61" s="21">
        <v>1.0</v>
      </c>
      <c r="F61" s="21">
        <v>1.0</v>
      </c>
      <c r="G61" s="24">
        <f t="shared" si="295"/>
        <v>1025.753425</v>
      </c>
      <c r="H61" s="24">
        <f t="shared" si="296"/>
        <v>24000</v>
      </c>
      <c r="I61" s="24">
        <f t="shared" si="297"/>
        <v>2400</v>
      </c>
      <c r="J61" s="24">
        <f t="shared" si="298"/>
        <v>2400</v>
      </c>
      <c r="K61" s="24">
        <f t="shared" si="299"/>
        <v>2400</v>
      </c>
      <c r="L61" s="24">
        <f t="shared" si="300"/>
        <v>374400</v>
      </c>
      <c r="M61" s="24">
        <v>0.0</v>
      </c>
      <c r="N61" s="24"/>
      <c r="O61" s="24">
        <f t="shared" si="301"/>
        <v>6154.520548</v>
      </c>
      <c r="P61" s="24">
        <f t="shared" si="302"/>
        <v>6154.520548</v>
      </c>
      <c r="Q61" s="24">
        <f t="shared" si="303"/>
        <v>41030.13699</v>
      </c>
      <c r="R61" s="24">
        <f t="shared" si="304"/>
        <v>41030.13699</v>
      </c>
      <c r="S61" s="24">
        <f t="shared" ref="S61:S75" si="317">L61+((M61*12)+O61+Q61)*E61</f>
        <v>421584.6575</v>
      </c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6">
        <v>24000.0</v>
      </c>
      <c r="AH61" s="27">
        <f t="shared" ref="AH61:AI61" si="305">AH60</f>
        <v>0</v>
      </c>
      <c r="AI61" s="27">
        <f t="shared" si="305"/>
        <v>0.08</v>
      </c>
      <c r="AJ61" s="28">
        <f t="shared" si="306"/>
        <v>24000</v>
      </c>
      <c r="AK61" s="25"/>
      <c r="AL61" s="26">
        <f t="shared" si="307"/>
        <v>288000</v>
      </c>
      <c r="AM61" s="26" t="str">
        <f t="shared" si="308"/>
        <v/>
      </c>
      <c r="AN61" s="26">
        <f t="shared" si="309"/>
        <v>28800</v>
      </c>
      <c r="AO61" s="26">
        <f t="shared" si="310"/>
        <v>28800</v>
      </c>
      <c r="AP61" s="26">
        <f t="shared" si="311"/>
        <v>28800</v>
      </c>
      <c r="AQ61" s="26">
        <f t="shared" si="312"/>
        <v>6154.520548</v>
      </c>
      <c r="AR61" s="26">
        <f t="shared" si="313"/>
        <v>41030.13699</v>
      </c>
      <c r="AX61" s="29">
        <f t="shared" ref="AX61:BA61" si="314">H61/2</f>
        <v>12000</v>
      </c>
      <c r="AY61" s="29">
        <f t="shared" si="314"/>
        <v>1200</v>
      </c>
      <c r="AZ61" s="29">
        <f t="shared" si="314"/>
        <v>1200</v>
      </c>
      <c r="BA61" s="29">
        <f t="shared" si="314"/>
        <v>1200</v>
      </c>
      <c r="BB61" s="29">
        <f t="shared" ref="BB61:BE61" si="315">H61/2*($E61)</f>
        <v>12000</v>
      </c>
      <c r="BC61" s="29">
        <f t="shared" si="315"/>
        <v>1200</v>
      </c>
      <c r="BD61" s="29">
        <f t="shared" si="315"/>
        <v>1200</v>
      </c>
      <c r="BE61" s="29">
        <f t="shared" si="315"/>
        <v>1200</v>
      </c>
      <c r="BG61" s="29">
        <f t="shared" si="25"/>
        <v>7200</v>
      </c>
      <c r="BH61" s="29">
        <f t="shared" si="316"/>
        <v>86400</v>
      </c>
    </row>
    <row r="62" ht="24.75" customHeight="1">
      <c r="A62" s="21" t="s">
        <v>29</v>
      </c>
      <c r="B62" s="21">
        <v>1.0</v>
      </c>
      <c r="C62" s="22" t="s">
        <v>86</v>
      </c>
      <c r="D62" s="23" t="s">
        <v>90</v>
      </c>
      <c r="E62" s="21">
        <v>1.0</v>
      </c>
      <c r="F62" s="21">
        <v>1.0</v>
      </c>
      <c r="G62" s="24">
        <f t="shared" si="295"/>
        <v>674.860274</v>
      </c>
      <c r="H62" s="24">
        <f t="shared" si="296"/>
        <v>15790</v>
      </c>
      <c r="I62" s="24">
        <f t="shared" si="297"/>
        <v>1579</v>
      </c>
      <c r="J62" s="24">
        <f t="shared" si="298"/>
        <v>1579</v>
      </c>
      <c r="K62" s="24">
        <f t="shared" si="299"/>
        <v>1579</v>
      </c>
      <c r="L62" s="24">
        <f t="shared" si="300"/>
        <v>246324</v>
      </c>
      <c r="M62" s="24">
        <v>0.0</v>
      </c>
      <c r="N62" s="24"/>
      <c r="O62" s="24">
        <f t="shared" si="301"/>
        <v>4049.161644</v>
      </c>
      <c r="P62" s="24">
        <f t="shared" si="302"/>
        <v>4049.161644</v>
      </c>
      <c r="Q62" s="24">
        <f t="shared" si="303"/>
        <v>26994.41096</v>
      </c>
      <c r="R62" s="24">
        <f t="shared" si="304"/>
        <v>26994.41096</v>
      </c>
      <c r="S62" s="24">
        <f t="shared" si="317"/>
        <v>277367.5726</v>
      </c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6">
        <v>14620.0</v>
      </c>
      <c r="AH62" s="27">
        <v>0.08</v>
      </c>
      <c r="AI62" s="27">
        <f>AI61</f>
        <v>0.08</v>
      </c>
      <c r="AJ62" s="28">
        <f t="shared" si="306"/>
        <v>15789.6</v>
      </c>
      <c r="AK62" s="25"/>
      <c r="AL62" s="26">
        <f t="shared" si="307"/>
        <v>189480</v>
      </c>
      <c r="AM62" s="26" t="str">
        <f t="shared" si="308"/>
        <v/>
      </c>
      <c r="AN62" s="26">
        <f t="shared" si="309"/>
        <v>18948</v>
      </c>
      <c r="AO62" s="26">
        <f t="shared" si="310"/>
        <v>18948</v>
      </c>
      <c r="AP62" s="26">
        <f t="shared" si="311"/>
        <v>18948</v>
      </c>
      <c r="AQ62" s="26">
        <f t="shared" si="312"/>
        <v>4049.161644</v>
      </c>
      <c r="AR62" s="26">
        <f t="shared" si="313"/>
        <v>26994.41096</v>
      </c>
      <c r="AX62" s="29">
        <f t="shared" ref="AX62:BA62" si="318">H62/2</f>
        <v>7895</v>
      </c>
      <c r="AY62" s="29">
        <f t="shared" si="318"/>
        <v>789.5</v>
      </c>
      <c r="AZ62" s="29">
        <f t="shared" si="318"/>
        <v>789.5</v>
      </c>
      <c r="BA62" s="29">
        <f t="shared" si="318"/>
        <v>789.5</v>
      </c>
      <c r="BB62" s="29">
        <f t="shared" ref="BB62:BE62" si="319">H62/2*($E62)</f>
        <v>7895</v>
      </c>
      <c r="BC62" s="29">
        <f t="shared" si="319"/>
        <v>789.5</v>
      </c>
      <c r="BD62" s="29">
        <f t="shared" si="319"/>
        <v>789.5</v>
      </c>
      <c r="BE62" s="29">
        <f t="shared" si="319"/>
        <v>789.5</v>
      </c>
      <c r="BG62" s="29">
        <f t="shared" si="25"/>
        <v>4737</v>
      </c>
      <c r="BH62" s="29">
        <f t="shared" si="316"/>
        <v>56844</v>
      </c>
    </row>
    <row r="63" ht="24.75" customHeight="1">
      <c r="A63" s="21" t="s">
        <v>29</v>
      </c>
      <c r="B63" s="21">
        <v>1.0</v>
      </c>
      <c r="C63" s="22" t="s">
        <v>86</v>
      </c>
      <c r="D63" s="23" t="s">
        <v>91</v>
      </c>
      <c r="E63" s="21">
        <v>1.0</v>
      </c>
      <c r="F63" s="21">
        <v>1.0</v>
      </c>
      <c r="G63" s="24">
        <f t="shared" si="295"/>
        <v>674.860274</v>
      </c>
      <c r="H63" s="24">
        <f t="shared" si="296"/>
        <v>15790</v>
      </c>
      <c r="I63" s="24">
        <f t="shared" si="297"/>
        <v>1579</v>
      </c>
      <c r="J63" s="24">
        <f t="shared" si="298"/>
        <v>1579</v>
      </c>
      <c r="K63" s="24">
        <f t="shared" si="299"/>
        <v>1579</v>
      </c>
      <c r="L63" s="24">
        <f t="shared" si="300"/>
        <v>246324</v>
      </c>
      <c r="M63" s="24">
        <v>0.0</v>
      </c>
      <c r="N63" s="24"/>
      <c r="O63" s="24">
        <f t="shared" si="301"/>
        <v>4049.161644</v>
      </c>
      <c r="P63" s="24">
        <f t="shared" si="302"/>
        <v>4049.161644</v>
      </c>
      <c r="Q63" s="24">
        <f t="shared" si="303"/>
        <v>26994.41096</v>
      </c>
      <c r="R63" s="24">
        <f t="shared" si="304"/>
        <v>26994.41096</v>
      </c>
      <c r="S63" s="24">
        <f t="shared" si="317"/>
        <v>277367.5726</v>
      </c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6">
        <v>14620.0</v>
      </c>
      <c r="AH63" s="27">
        <f t="shared" ref="AH63:AI63" si="320">AH62</f>
        <v>0.08</v>
      </c>
      <c r="AI63" s="27">
        <f t="shared" si="320"/>
        <v>0.08</v>
      </c>
      <c r="AJ63" s="28">
        <f t="shared" si="306"/>
        <v>15789.6</v>
      </c>
      <c r="AK63" s="25"/>
      <c r="AL63" s="26">
        <f t="shared" si="307"/>
        <v>189480</v>
      </c>
      <c r="AM63" s="26" t="str">
        <f t="shared" si="308"/>
        <v/>
      </c>
      <c r="AN63" s="26">
        <f t="shared" si="309"/>
        <v>18948</v>
      </c>
      <c r="AO63" s="26">
        <f t="shared" si="310"/>
        <v>18948</v>
      </c>
      <c r="AP63" s="26">
        <f t="shared" si="311"/>
        <v>18948</v>
      </c>
      <c r="AQ63" s="26">
        <f t="shared" si="312"/>
        <v>4049.161644</v>
      </c>
      <c r="AR63" s="26">
        <f t="shared" si="313"/>
        <v>26994.41096</v>
      </c>
      <c r="AX63" s="29">
        <f t="shared" ref="AX63:BA63" si="321">H63/2</f>
        <v>7895</v>
      </c>
      <c r="AY63" s="29">
        <f t="shared" si="321"/>
        <v>789.5</v>
      </c>
      <c r="AZ63" s="29">
        <f t="shared" si="321"/>
        <v>789.5</v>
      </c>
      <c r="BA63" s="29">
        <f t="shared" si="321"/>
        <v>789.5</v>
      </c>
      <c r="BB63" s="29">
        <f t="shared" ref="BB63:BE63" si="322">H63/2*($E63)</f>
        <v>7895</v>
      </c>
      <c r="BC63" s="29">
        <f t="shared" si="322"/>
        <v>789.5</v>
      </c>
      <c r="BD63" s="29">
        <f t="shared" si="322"/>
        <v>789.5</v>
      </c>
      <c r="BE63" s="29">
        <f t="shared" si="322"/>
        <v>789.5</v>
      </c>
      <c r="BG63" s="29">
        <f t="shared" si="25"/>
        <v>4737</v>
      </c>
      <c r="BH63" s="29">
        <f t="shared" si="316"/>
        <v>56844</v>
      </c>
    </row>
    <row r="64" ht="24.75" customHeight="1">
      <c r="A64" s="21" t="s">
        <v>29</v>
      </c>
      <c r="B64" s="21">
        <v>1.0</v>
      </c>
      <c r="C64" s="22" t="s">
        <v>86</v>
      </c>
      <c r="D64" s="23" t="s">
        <v>92</v>
      </c>
      <c r="E64" s="21">
        <v>1.0</v>
      </c>
      <c r="F64" s="21">
        <v>1.0</v>
      </c>
      <c r="G64" s="24">
        <f t="shared" si="295"/>
        <v>674.860274</v>
      </c>
      <c r="H64" s="24">
        <f t="shared" si="296"/>
        <v>15790</v>
      </c>
      <c r="I64" s="24">
        <f t="shared" si="297"/>
        <v>1579</v>
      </c>
      <c r="J64" s="24">
        <f t="shared" si="298"/>
        <v>1579</v>
      </c>
      <c r="K64" s="24">
        <f t="shared" si="299"/>
        <v>1579</v>
      </c>
      <c r="L64" s="24">
        <f t="shared" si="300"/>
        <v>246324</v>
      </c>
      <c r="M64" s="24">
        <v>0.0</v>
      </c>
      <c r="N64" s="24"/>
      <c r="O64" s="24">
        <f t="shared" si="301"/>
        <v>4049.161644</v>
      </c>
      <c r="P64" s="24">
        <f t="shared" si="302"/>
        <v>4049.161644</v>
      </c>
      <c r="Q64" s="24">
        <f t="shared" si="303"/>
        <v>26994.41096</v>
      </c>
      <c r="R64" s="24">
        <f t="shared" si="304"/>
        <v>26994.41096</v>
      </c>
      <c r="S64" s="24">
        <f t="shared" si="317"/>
        <v>277367.5726</v>
      </c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6">
        <v>14620.0</v>
      </c>
      <c r="AH64" s="27">
        <f t="shared" ref="AH64:AI64" si="323">AH63</f>
        <v>0.08</v>
      </c>
      <c r="AI64" s="27">
        <f t="shared" si="323"/>
        <v>0.08</v>
      </c>
      <c r="AJ64" s="28">
        <f t="shared" si="306"/>
        <v>15789.6</v>
      </c>
      <c r="AK64" s="25"/>
      <c r="AL64" s="26">
        <f t="shared" si="307"/>
        <v>189480</v>
      </c>
      <c r="AM64" s="26" t="str">
        <f t="shared" si="308"/>
        <v/>
      </c>
      <c r="AN64" s="26">
        <f t="shared" si="309"/>
        <v>18948</v>
      </c>
      <c r="AO64" s="26">
        <f t="shared" si="310"/>
        <v>18948</v>
      </c>
      <c r="AP64" s="26">
        <f t="shared" si="311"/>
        <v>18948</v>
      </c>
      <c r="AQ64" s="26">
        <f t="shared" si="312"/>
        <v>4049.161644</v>
      </c>
      <c r="AR64" s="26">
        <f t="shared" si="313"/>
        <v>26994.41096</v>
      </c>
      <c r="AX64" s="29">
        <f t="shared" ref="AX64:BA64" si="324">H64/2</f>
        <v>7895</v>
      </c>
      <c r="AY64" s="29">
        <f t="shared" si="324"/>
        <v>789.5</v>
      </c>
      <c r="AZ64" s="29">
        <f t="shared" si="324"/>
        <v>789.5</v>
      </c>
      <c r="BA64" s="29">
        <f t="shared" si="324"/>
        <v>789.5</v>
      </c>
      <c r="BB64" s="29">
        <f t="shared" ref="BB64:BE64" si="325">H64/2*($E64)</f>
        <v>7895</v>
      </c>
      <c r="BC64" s="29">
        <f t="shared" si="325"/>
        <v>789.5</v>
      </c>
      <c r="BD64" s="29">
        <f t="shared" si="325"/>
        <v>789.5</v>
      </c>
      <c r="BE64" s="29">
        <f t="shared" si="325"/>
        <v>789.5</v>
      </c>
      <c r="BG64" s="29">
        <f t="shared" si="25"/>
        <v>4737</v>
      </c>
      <c r="BH64" s="29">
        <f t="shared" si="316"/>
        <v>56844</v>
      </c>
    </row>
    <row r="65" ht="24.75" customHeight="1">
      <c r="A65" s="21" t="s">
        <v>29</v>
      </c>
      <c r="B65" s="21">
        <v>1.0</v>
      </c>
      <c r="C65" s="22" t="s">
        <v>86</v>
      </c>
      <c r="D65" s="23" t="s">
        <v>93</v>
      </c>
      <c r="E65" s="21">
        <v>1.0</v>
      </c>
      <c r="F65" s="21">
        <v>1.0</v>
      </c>
      <c r="G65" s="24">
        <f t="shared" si="295"/>
        <v>674.860274</v>
      </c>
      <c r="H65" s="24">
        <f t="shared" si="296"/>
        <v>15790</v>
      </c>
      <c r="I65" s="24">
        <f t="shared" si="297"/>
        <v>1579</v>
      </c>
      <c r="J65" s="24">
        <f t="shared" si="298"/>
        <v>1579</v>
      </c>
      <c r="K65" s="24">
        <f t="shared" si="299"/>
        <v>1579</v>
      </c>
      <c r="L65" s="24">
        <f t="shared" si="300"/>
        <v>246324</v>
      </c>
      <c r="M65" s="24">
        <v>0.0</v>
      </c>
      <c r="N65" s="24"/>
      <c r="O65" s="24">
        <f t="shared" si="301"/>
        <v>4049.161644</v>
      </c>
      <c r="P65" s="24">
        <f t="shared" si="302"/>
        <v>4049.161644</v>
      </c>
      <c r="Q65" s="24">
        <f t="shared" si="303"/>
        <v>26994.41096</v>
      </c>
      <c r="R65" s="24">
        <f t="shared" si="304"/>
        <v>26994.41096</v>
      </c>
      <c r="S65" s="24">
        <f t="shared" si="317"/>
        <v>277367.5726</v>
      </c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6">
        <v>14620.0</v>
      </c>
      <c r="AH65" s="27">
        <f t="shared" ref="AH65:AI65" si="326">AH64</f>
        <v>0.08</v>
      </c>
      <c r="AI65" s="27">
        <f t="shared" si="326"/>
        <v>0.08</v>
      </c>
      <c r="AJ65" s="28">
        <f t="shared" si="306"/>
        <v>15789.6</v>
      </c>
      <c r="AK65" s="25"/>
      <c r="AL65" s="26">
        <f t="shared" si="307"/>
        <v>189480</v>
      </c>
      <c r="AM65" s="26" t="str">
        <f t="shared" si="308"/>
        <v/>
      </c>
      <c r="AN65" s="26">
        <f t="shared" si="309"/>
        <v>18948</v>
      </c>
      <c r="AO65" s="26">
        <f t="shared" si="310"/>
        <v>18948</v>
      </c>
      <c r="AP65" s="26">
        <f t="shared" si="311"/>
        <v>18948</v>
      </c>
      <c r="AQ65" s="26">
        <f t="shared" si="312"/>
        <v>4049.161644</v>
      </c>
      <c r="AR65" s="26">
        <f t="shared" si="313"/>
        <v>26994.41096</v>
      </c>
      <c r="AX65" s="29">
        <f t="shared" ref="AX65:BA65" si="327">H65/2</f>
        <v>7895</v>
      </c>
      <c r="AY65" s="29">
        <f t="shared" si="327"/>
        <v>789.5</v>
      </c>
      <c r="AZ65" s="29">
        <f t="shared" si="327"/>
        <v>789.5</v>
      </c>
      <c r="BA65" s="29">
        <f t="shared" si="327"/>
        <v>789.5</v>
      </c>
      <c r="BB65" s="29">
        <f t="shared" ref="BB65:BE65" si="328">H65/2*($E65)</f>
        <v>7895</v>
      </c>
      <c r="BC65" s="29">
        <f t="shared" si="328"/>
        <v>789.5</v>
      </c>
      <c r="BD65" s="29">
        <f t="shared" si="328"/>
        <v>789.5</v>
      </c>
      <c r="BE65" s="29">
        <f t="shared" si="328"/>
        <v>789.5</v>
      </c>
      <c r="BG65" s="29">
        <f t="shared" si="25"/>
        <v>4737</v>
      </c>
      <c r="BH65" s="29">
        <f t="shared" si="316"/>
        <v>56844</v>
      </c>
    </row>
    <row r="66" ht="24.75" customHeight="1">
      <c r="A66" s="21" t="s">
        <v>29</v>
      </c>
      <c r="B66" s="21">
        <v>1.0</v>
      </c>
      <c r="C66" s="22" t="s">
        <v>86</v>
      </c>
      <c r="D66" s="23" t="s">
        <v>94</v>
      </c>
      <c r="E66" s="21">
        <v>1.0</v>
      </c>
      <c r="F66" s="21">
        <v>1.0</v>
      </c>
      <c r="G66" s="24">
        <f t="shared" si="295"/>
        <v>607.7161644</v>
      </c>
      <c r="H66" s="24">
        <f t="shared" si="296"/>
        <v>14219</v>
      </c>
      <c r="I66" s="24">
        <f t="shared" si="297"/>
        <v>1421.9</v>
      </c>
      <c r="J66" s="24">
        <f t="shared" si="298"/>
        <v>1421.9</v>
      </c>
      <c r="K66" s="24">
        <f t="shared" si="299"/>
        <v>1421.9</v>
      </c>
      <c r="L66" s="24">
        <f t="shared" si="300"/>
        <v>221816.4</v>
      </c>
      <c r="M66" s="24">
        <v>0.0</v>
      </c>
      <c r="N66" s="24"/>
      <c r="O66" s="24">
        <f t="shared" si="301"/>
        <v>3646.296986</v>
      </c>
      <c r="P66" s="24">
        <f t="shared" si="302"/>
        <v>3646.296986</v>
      </c>
      <c r="Q66" s="24">
        <f t="shared" si="303"/>
        <v>24308.64658</v>
      </c>
      <c r="R66" s="24">
        <f t="shared" si="304"/>
        <v>24308.64658</v>
      </c>
      <c r="S66" s="24">
        <f t="shared" si="317"/>
        <v>249771.3436</v>
      </c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6">
        <v>13165.0</v>
      </c>
      <c r="AH66" s="27">
        <f t="shared" ref="AH66:AI66" si="329">AH65</f>
        <v>0.08</v>
      </c>
      <c r="AI66" s="27">
        <f t="shared" si="329"/>
        <v>0.08</v>
      </c>
      <c r="AJ66" s="28">
        <f t="shared" si="306"/>
        <v>14218.2</v>
      </c>
      <c r="AK66" s="25"/>
      <c r="AL66" s="26">
        <f t="shared" si="307"/>
        <v>170628</v>
      </c>
      <c r="AM66" s="26" t="str">
        <f t="shared" si="308"/>
        <v/>
      </c>
      <c r="AN66" s="26">
        <f t="shared" si="309"/>
        <v>17062.8</v>
      </c>
      <c r="AO66" s="26">
        <f t="shared" si="310"/>
        <v>17062.8</v>
      </c>
      <c r="AP66" s="26">
        <f t="shared" si="311"/>
        <v>17062.8</v>
      </c>
      <c r="AQ66" s="26">
        <f t="shared" si="312"/>
        <v>3646.296986</v>
      </c>
      <c r="AR66" s="26">
        <f t="shared" si="313"/>
        <v>24308.64658</v>
      </c>
      <c r="AX66" s="29">
        <f t="shared" ref="AX66:BA66" si="330">H66/2</f>
        <v>7109.5</v>
      </c>
      <c r="AY66" s="29">
        <f t="shared" si="330"/>
        <v>710.95</v>
      </c>
      <c r="AZ66" s="29">
        <f t="shared" si="330"/>
        <v>710.95</v>
      </c>
      <c r="BA66" s="29">
        <f t="shared" si="330"/>
        <v>710.95</v>
      </c>
      <c r="BB66" s="29">
        <f t="shared" ref="BB66:BE66" si="331">H66/2*($E66)</f>
        <v>7109.5</v>
      </c>
      <c r="BC66" s="29">
        <f t="shared" si="331"/>
        <v>710.95</v>
      </c>
      <c r="BD66" s="29">
        <f t="shared" si="331"/>
        <v>710.95</v>
      </c>
      <c r="BE66" s="29">
        <f t="shared" si="331"/>
        <v>710.95</v>
      </c>
      <c r="BG66" s="29">
        <f t="shared" si="25"/>
        <v>4265.7</v>
      </c>
      <c r="BH66" s="29">
        <f t="shared" si="316"/>
        <v>51188.4</v>
      </c>
    </row>
    <row r="67" ht="24.75" customHeight="1">
      <c r="A67" s="21" t="s">
        <v>29</v>
      </c>
      <c r="B67" s="21">
        <v>1.0</v>
      </c>
      <c r="C67" s="22" t="s">
        <v>86</v>
      </c>
      <c r="D67" s="23" t="s">
        <v>95</v>
      </c>
      <c r="E67" s="21">
        <v>1.0</v>
      </c>
      <c r="F67" s="21">
        <v>1.0</v>
      </c>
      <c r="G67" s="24">
        <f t="shared" si="295"/>
        <v>477.7446575</v>
      </c>
      <c r="H67" s="24">
        <f t="shared" si="296"/>
        <v>11178</v>
      </c>
      <c r="I67" s="24">
        <f t="shared" si="297"/>
        <v>1117.8</v>
      </c>
      <c r="J67" s="24">
        <f t="shared" si="298"/>
        <v>1117.8</v>
      </c>
      <c r="K67" s="24">
        <f t="shared" si="299"/>
        <v>1117.8</v>
      </c>
      <c r="L67" s="24">
        <f t="shared" si="300"/>
        <v>174376.8</v>
      </c>
      <c r="M67" s="24">
        <v>0.0</v>
      </c>
      <c r="N67" s="24"/>
      <c r="O67" s="24">
        <f t="shared" si="301"/>
        <v>2866.467945</v>
      </c>
      <c r="P67" s="24">
        <f t="shared" si="302"/>
        <v>2866.467945</v>
      </c>
      <c r="Q67" s="24">
        <f t="shared" si="303"/>
        <v>19109.7863</v>
      </c>
      <c r="R67" s="24">
        <f t="shared" si="304"/>
        <v>19109.7863</v>
      </c>
      <c r="S67" s="24">
        <f t="shared" si="317"/>
        <v>196353.0542</v>
      </c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6">
        <v>10350.0</v>
      </c>
      <c r="AH67" s="27">
        <f t="shared" ref="AH67:AI67" si="332">AH66</f>
        <v>0.08</v>
      </c>
      <c r="AI67" s="27">
        <f t="shared" si="332"/>
        <v>0.08</v>
      </c>
      <c r="AJ67" s="28">
        <f t="shared" si="306"/>
        <v>11178</v>
      </c>
      <c r="AK67" s="25"/>
      <c r="AL67" s="26">
        <f t="shared" si="307"/>
        <v>134136</v>
      </c>
      <c r="AM67" s="26" t="str">
        <f t="shared" si="308"/>
        <v/>
      </c>
      <c r="AN67" s="26">
        <f t="shared" si="309"/>
        <v>13413.6</v>
      </c>
      <c r="AO67" s="26">
        <f t="shared" si="310"/>
        <v>13413.6</v>
      </c>
      <c r="AP67" s="26">
        <f t="shared" si="311"/>
        <v>13413.6</v>
      </c>
      <c r="AQ67" s="26">
        <f t="shared" si="312"/>
        <v>2866.467945</v>
      </c>
      <c r="AR67" s="26">
        <f t="shared" si="313"/>
        <v>19109.7863</v>
      </c>
      <c r="AX67" s="29">
        <f t="shared" ref="AX67:BA67" si="333">H67/2</f>
        <v>5589</v>
      </c>
      <c r="AY67" s="29">
        <f t="shared" si="333"/>
        <v>558.9</v>
      </c>
      <c r="AZ67" s="29">
        <f t="shared" si="333"/>
        <v>558.9</v>
      </c>
      <c r="BA67" s="29">
        <f t="shared" si="333"/>
        <v>558.9</v>
      </c>
      <c r="BB67" s="29">
        <f t="shared" ref="BB67:BE67" si="334">H67/2*($E67)</f>
        <v>5589</v>
      </c>
      <c r="BC67" s="29">
        <f t="shared" si="334"/>
        <v>558.9</v>
      </c>
      <c r="BD67" s="29">
        <f t="shared" si="334"/>
        <v>558.9</v>
      </c>
      <c r="BE67" s="29">
        <f t="shared" si="334"/>
        <v>558.9</v>
      </c>
      <c r="BG67" s="29">
        <f t="shared" si="25"/>
        <v>3353.4</v>
      </c>
      <c r="BH67" s="29">
        <f t="shared" si="316"/>
        <v>40240.8</v>
      </c>
    </row>
    <row r="68" ht="24.75" customHeight="1">
      <c r="A68" s="21" t="s">
        <v>29</v>
      </c>
      <c r="B68" s="21">
        <v>1.0</v>
      </c>
      <c r="C68" s="22" t="s">
        <v>86</v>
      </c>
      <c r="D68" s="23" t="s">
        <v>96</v>
      </c>
      <c r="E68" s="21">
        <v>2.0</v>
      </c>
      <c r="F68" s="21">
        <v>1.0</v>
      </c>
      <c r="G68" s="24">
        <f t="shared" si="295"/>
        <v>458.8536986</v>
      </c>
      <c r="H68" s="24">
        <f t="shared" si="296"/>
        <v>10736</v>
      </c>
      <c r="I68" s="24">
        <f t="shared" si="297"/>
        <v>1073.6</v>
      </c>
      <c r="J68" s="24">
        <f t="shared" si="298"/>
        <v>1073.6</v>
      </c>
      <c r="K68" s="24">
        <f t="shared" si="299"/>
        <v>1073.6</v>
      </c>
      <c r="L68" s="24">
        <f t="shared" si="300"/>
        <v>334963.2</v>
      </c>
      <c r="M68" s="24">
        <v>0.0</v>
      </c>
      <c r="N68" s="24"/>
      <c r="O68" s="24">
        <f t="shared" si="301"/>
        <v>2753.122192</v>
      </c>
      <c r="P68" s="24">
        <f t="shared" si="302"/>
        <v>5506.244384</v>
      </c>
      <c r="Q68" s="24">
        <f t="shared" si="303"/>
        <v>18354.14795</v>
      </c>
      <c r="R68" s="24">
        <f t="shared" si="304"/>
        <v>36708.29589</v>
      </c>
      <c r="S68" s="24">
        <f t="shared" si="317"/>
        <v>377177.7403</v>
      </c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6">
        <v>9940.0</v>
      </c>
      <c r="AH68" s="27">
        <f t="shared" ref="AH68:AI68" si="335">AH67</f>
        <v>0.08</v>
      </c>
      <c r="AI68" s="27">
        <f t="shared" si="335"/>
        <v>0.08</v>
      </c>
      <c r="AJ68" s="28">
        <f t="shared" si="306"/>
        <v>10735.2</v>
      </c>
      <c r="AK68" s="25"/>
      <c r="AL68" s="26">
        <f t="shared" si="307"/>
        <v>257664</v>
      </c>
      <c r="AM68" s="26" t="str">
        <f t="shared" si="308"/>
        <v/>
      </c>
      <c r="AN68" s="26">
        <f t="shared" si="309"/>
        <v>25766.4</v>
      </c>
      <c r="AO68" s="26">
        <f t="shared" si="310"/>
        <v>25766.4</v>
      </c>
      <c r="AP68" s="26">
        <f t="shared" si="311"/>
        <v>25766.4</v>
      </c>
      <c r="AQ68" s="26">
        <f t="shared" si="312"/>
        <v>5506.244384</v>
      </c>
      <c r="AR68" s="26">
        <f t="shared" si="313"/>
        <v>36708.29589</v>
      </c>
      <c r="AX68" s="29">
        <f t="shared" ref="AX68:BA68" si="336">H68/2</f>
        <v>5368</v>
      </c>
      <c r="AY68" s="29">
        <f t="shared" si="336"/>
        <v>536.8</v>
      </c>
      <c r="AZ68" s="29">
        <f t="shared" si="336"/>
        <v>536.8</v>
      </c>
      <c r="BA68" s="29">
        <f t="shared" si="336"/>
        <v>536.8</v>
      </c>
      <c r="BB68" s="29">
        <f t="shared" ref="BB68:BE68" si="337">H68/2*($E68)</f>
        <v>10736</v>
      </c>
      <c r="BC68" s="29">
        <f t="shared" si="337"/>
        <v>1073.6</v>
      </c>
      <c r="BD68" s="29">
        <f t="shared" si="337"/>
        <v>1073.6</v>
      </c>
      <c r="BE68" s="29">
        <f t="shared" si="337"/>
        <v>1073.6</v>
      </c>
      <c r="BG68" s="29">
        <f t="shared" si="25"/>
        <v>6441.6</v>
      </c>
      <c r="BH68" s="29">
        <f t="shared" si="316"/>
        <v>77299.2</v>
      </c>
    </row>
    <row r="69" ht="24.75" customHeight="1">
      <c r="A69" s="21" t="s">
        <v>29</v>
      </c>
      <c r="B69" s="21">
        <v>1.0</v>
      </c>
      <c r="C69" s="22" t="s">
        <v>86</v>
      </c>
      <c r="D69" s="23" t="s">
        <v>84</v>
      </c>
      <c r="E69" s="21">
        <v>1.0</v>
      </c>
      <c r="F69" s="21">
        <v>1.0</v>
      </c>
      <c r="G69" s="24">
        <f t="shared" si="295"/>
        <v>458.8536986</v>
      </c>
      <c r="H69" s="24">
        <f t="shared" si="296"/>
        <v>10736</v>
      </c>
      <c r="I69" s="24">
        <f t="shared" si="297"/>
        <v>1073.6</v>
      </c>
      <c r="J69" s="24">
        <f t="shared" si="298"/>
        <v>1073.6</v>
      </c>
      <c r="K69" s="24">
        <f t="shared" si="299"/>
        <v>1073.6</v>
      </c>
      <c r="L69" s="24">
        <f t="shared" si="300"/>
        <v>167481.6</v>
      </c>
      <c r="M69" s="24">
        <v>0.0</v>
      </c>
      <c r="N69" s="24"/>
      <c r="O69" s="24">
        <f t="shared" si="301"/>
        <v>2753.122192</v>
      </c>
      <c r="P69" s="24">
        <f t="shared" si="302"/>
        <v>2753.122192</v>
      </c>
      <c r="Q69" s="24">
        <f t="shared" si="303"/>
        <v>18354.14795</v>
      </c>
      <c r="R69" s="24">
        <f t="shared" si="304"/>
        <v>18354.14795</v>
      </c>
      <c r="S69" s="24">
        <f t="shared" si="317"/>
        <v>188588.8701</v>
      </c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6">
        <v>9940.0</v>
      </c>
      <c r="AH69" s="27">
        <f t="shared" ref="AH69:AI69" si="338">AH68</f>
        <v>0.08</v>
      </c>
      <c r="AI69" s="27">
        <f t="shared" si="338"/>
        <v>0.08</v>
      </c>
      <c r="AJ69" s="28">
        <f t="shared" si="306"/>
        <v>10735.2</v>
      </c>
      <c r="AK69" s="25"/>
      <c r="AL69" s="26">
        <f t="shared" si="307"/>
        <v>128832</v>
      </c>
      <c r="AM69" s="26" t="str">
        <f t="shared" si="308"/>
        <v/>
      </c>
      <c r="AN69" s="26">
        <f t="shared" si="309"/>
        <v>12883.2</v>
      </c>
      <c r="AO69" s="26">
        <f t="shared" si="310"/>
        <v>12883.2</v>
      </c>
      <c r="AP69" s="26">
        <f t="shared" si="311"/>
        <v>12883.2</v>
      </c>
      <c r="AQ69" s="26">
        <f t="shared" si="312"/>
        <v>2753.122192</v>
      </c>
      <c r="AR69" s="26">
        <f t="shared" si="313"/>
        <v>18354.14795</v>
      </c>
      <c r="AX69" s="29">
        <f t="shared" ref="AX69:BA69" si="339">H69/2</f>
        <v>5368</v>
      </c>
      <c r="AY69" s="29">
        <f t="shared" si="339"/>
        <v>536.8</v>
      </c>
      <c r="AZ69" s="29">
        <f t="shared" si="339"/>
        <v>536.8</v>
      </c>
      <c r="BA69" s="29">
        <f t="shared" si="339"/>
        <v>536.8</v>
      </c>
      <c r="BB69" s="29">
        <f t="shared" ref="BB69:BE69" si="340">H69/2*($E69)</f>
        <v>5368</v>
      </c>
      <c r="BC69" s="29">
        <f t="shared" si="340"/>
        <v>536.8</v>
      </c>
      <c r="BD69" s="29">
        <f t="shared" si="340"/>
        <v>536.8</v>
      </c>
      <c r="BE69" s="29">
        <f t="shared" si="340"/>
        <v>536.8</v>
      </c>
      <c r="BG69" s="29">
        <f t="shared" si="25"/>
        <v>3220.8</v>
      </c>
      <c r="BH69" s="29">
        <f t="shared" si="316"/>
        <v>38649.6</v>
      </c>
    </row>
    <row r="70" ht="24.75" customHeight="1">
      <c r="A70" s="21" t="s">
        <v>29</v>
      </c>
      <c r="B70" s="21">
        <v>1.0</v>
      </c>
      <c r="C70" s="22" t="s">
        <v>86</v>
      </c>
      <c r="D70" s="23" t="s">
        <v>97</v>
      </c>
      <c r="E70" s="21">
        <v>1.0</v>
      </c>
      <c r="F70" s="21">
        <v>1.0</v>
      </c>
      <c r="G70" s="24">
        <f t="shared" si="295"/>
        <v>458.8536986</v>
      </c>
      <c r="H70" s="24">
        <f t="shared" si="296"/>
        <v>10736</v>
      </c>
      <c r="I70" s="24">
        <f t="shared" si="297"/>
        <v>1073.6</v>
      </c>
      <c r="J70" s="24">
        <f t="shared" si="298"/>
        <v>1073.6</v>
      </c>
      <c r="K70" s="24">
        <f t="shared" si="299"/>
        <v>1073.6</v>
      </c>
      <c r="L70" s="24">
        <f t="shared" si="300"/>
        <v>167481.6</v>
      </c>
      <c r="M70" s="24">
        <v>0.0</v>
      </c>
      <c r="N70" s="24"/>
      <c r="O70" s="24">
        <f t="shared" si="301"/>
        <v>2753.122192</v>
      </c>
      <c r="P70" s="24">
        <f t="shared" si="302"/>
        <v>2753.122192</v>
      </c>
      <c r="Q70" s="24">
        <f t="shared" si="303"/>
        <v>18354.14795</v>
      </c>
      <c r="R70" s="24">
        <f t="shared" si="304"/>
        <v>18354.14795</v>
      </c>
      <c r="S70" s="24">
        <f t="shared" si="317"/>
        <v>188588.8701</v>
      </c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6">
        <v>9940.0</v>
      </c>
      <c r="AH70" s="27">
        <f t="shared" ref="AH70:AI70" si="341">AH69</f>
        <v>0.08</v>
      </c>
      <c r="AI70" s="27">
        <f t="shared" si="341"/>
        <v>0.08</v>
      </c>
      <c r="AJ70" s="28">
        <f t="shared" si="306"/>
        <v>10735.2</v>
      </c>
      <c r="AK70" s="25"/>
      <c r="AL70" s="26">
        <f t="shared" si="307"/>
        <v>128832</v>
      </c>
      <c r="AM70" s="26" t="str">
        <f t="shared" si="308"/>
        <v/>
      </c>
      <c r="AN70" s="26">
        <f t="shared" si="309"/>
        <v>12883.2</v>
      </c>
      <c r="AO70" s="26">
        <f t="shared" si="310"/>
        <v>12883.2</v>
      </c>
      <c r="AP70" s="26">
        <f t="shared" si="311"/>
        <v>12883.2</v>
      </c>
      <c r="AQ70" s="26">
        <f t="shared" si="312"/>
        <v>2753.122192</v>
      </c>
      <c r="AR70" s="26">
        <f t="shared" si="313"/>
        <v>18354.14795</v>
      </c>
      <c r="AX70" s="29">
        <f t="shared" ref="AX70:BA70" si="342">H70/2</f>
        <v>5368</v>
      </c>
      <c r="AY70" s="29">
        <f t="shared" si="342"/>
        <v>536.8</v>
      </c>
      <c r="AZ70" s="29">
        <f t="shared" si="342"/>
        <v>536.8</v>
      </c>
      <c r="BA70" s="29">
        <f t="shared" si="342"/>
        <v>536.8</v>
      </c>
      <c r="BB70" s="29">
        <f t="shared" ref="BB70:BE70" si="343">H70/2*($E70)</f>
        <v>5368</v>
      </c>
      <c r="BC70" s="29">
        <f t="shared" si="343"/>
        <v>536.8</v>
      </c>
      <c r="BD70" s="29">
        <f t="shared" si="343"/>
        <v>536.8</v>
      </c>
      <c r="BE70" s="29">
        <f t="shared" si="343"/>
        <v>536.8</v>
      </c>
      <c r="BG70" s="29">
        <f t="shared" si="25"/>
        <v>3220.8</v>
      </c>
      <c r="BH70" s="29">
        <f t="shared" si="316"/>
        <v>38649.6</v>
      </c>
    </row>
    <row r="71" ht="24.75" customHeight="1">
      <c r="A71" s="21" t="s">
        <v>29</v>
      </c>
      <c r="B71" s="21">
        <v>1.0</v>
      </c>
      <c r="C71" s="22" t="s">
        <v>86</v>
      </c>
      <c r="D71" s="23" t="s">
        <v>98</v>
      </c>
      <c r="E71" s="21">
        <v>6.0</v>
      </c>
      <c r="F71" s="21">
        <v>1.0</v>
      </c>
      <c r="G71" s="24">
        <f t="shared" si="295"/>
        <v>458.8536986</v>
      </c>
      <c r="H71" s="24">
        <f t="shared" si="296"/>
        <v>10736</v>
      </c>
      <c r="I71" s="24">
        <f t="shared" si="297"/>
        <v>1073.6</v>
      </c>
      <c r="J71" s="24">
        <f t="shared" si="298"/>
        <v>1073.6</v>
      </c>
      <c r="K71" s="24">
        <f t="shared" si="299"/>
        <v>1073.6</v>
      </c>
      <c r="L71" s="24">
        <f t="shared" si="300"/>
        <v>1004889.6</v>
      </c>
      <c r="M71" s="24">
        <v>0.0</v>
      </c>
      <c r="N71" s="24"/>
      <c r="O71" s="24">
        <f t="shared" si="301"/>
        <v>2753.122192</v>
      </c>
      <c r="P71" s="24">
        <f t="shared" si="302"/>
        <v>16518.73315</v>
      </c>
      <c r="Q71" s="24">
        <f t="shared" si="303"/>
        <v>18354.14795</v>
      </c>
      <c r="R71" s="24">
        <f t="shared" si="304"/>
        <v>110124.8877</v>
      </c>
      <c r="S71" s="24">
        <f t="shared" si="317"/>
        <v>1131533.221</v>
      </c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6">
        <v>9940.0</v>
      </c>
      <c r="AH71" s="27">
        <f t="shared" ref="AH71:AI71" si="344">AH69</f>
        <v>0.08</v>
      </c>
      <c r="AI71" s="27">
        <f t="shared" si="344"/>
        <v>0.08</v>
      </c>
      <c r="AJ71" s="28">
        <f t="shared" si="306"/>
        <v>10735.2</v>
      </c>
      <c r="AK71" s="25"/>
      <c r="AL71" s="26">
        <f t="shared" si="307"/>
        <v>772992</v>
      </c>
      <c r="AM71" s="26" t="str">
        <f t="shared" si="308"/>
        <v/>
      </c>
      <c r="AN71" s="26">
        <f t="shared" si="309"/>
        <v>77299.2</v>
      </c>
      <c r="AO71" s="26">
        <f t="shared" si="310"/>
        <v>77299.2</v>
      </c>
      <c r="AP71" s="26">
        <f t="shared" si="311"/>
        <v>77299.2</v>
      </c>
      <c r="AQ71" s="26">
        <f t="shared" si="312"/>
        <v>16518.73315</v>
      </c>
      <c r="AR71" s="26">
        <f t="shared" si="313"/>
        <v>110124.8877</v>
      </c>
      <c r="AX71" s="29">
        <f t="shared" ref="AX71:BA71" si="345">H71/2</f>
        <v>5368</v>
      </c>
      <c r="AY71" s="29">
        <f t="shared" si="345"/>
        <v>536.8</v>
      </c>
      <c r="AZ71" s="29">
        <f t="shared" si="345"/>
        <v>536.8</v>
      </c>
      <c r="BA71" s="29">
        <f t="shared" si="345"/>
        <v>536.8</v>
      </c>
      <c r="BB71" s="29">
        <f t="shared" ref="BB71:BE71" si="346">H71/2*($E71)</f>
        <v>32208</v>
      </c>
      <c r="BC71" s="29">
        <f t="shared" si="346"/>
        <v>3220.8</v>
      </c>
      <c r="BD71" s="29">
        <f t="shared" si="346"/>
        <v>3220.8</v>
      </c>
      <c r="BE71" s="29">
        <f t="shared" si="346"/>
        <v>3220.8</v>
      </c>
      <c r="BG71" s="29">
        <f t="shared" si="25"/>
        <v>19324.8</v>
      </c>
      <c r="BH71" s="29">
        <f t="shared" si="316"/>
        <v>231897.6</v>
      </c>
    </row>
    <row r="72" ht="24.75" customHeight="1">
      <c r="A72" s="21" t="s">
        <v>29</v>
      </c>
      <c r="B72" s="21">
        <v>1.0</v>
      </c>
      <c r="C72" s="22" t="s">
        <v>86</v>
      </c>
      <c r="D72" s="23" t="s">
        <v>99</v>
      </c>
      <c r="E72" s="21">
        <v>1.0</v>
      </c>
      <c r="F72" s="21">
        <v>1.0</v>
      </c>
      <c r="G72" s="24">
        <f t="shared" si="295"/>
        <v>516.979726</v>
      </c>
      <c r="H72" s="24">
        <f t="shared" si="296"/>
        <v>12096</v>
      </c>
      <c r="I72" s="24">
        <f t="shared" si="297"/>
        <v>1209.6</v>
      </c>
      <c r="J72" s="24">
        <f t="shared" si="298"/>
        <v>1209.6</v>
      </c>
      <c r="K72" s="24">
        <f t="shared" si="299"/>
        <v>1209.6</v>
      </c>
      <c r="L72" s="24">
        <f t="shared" si="300"/>
        <v>188697.6</v>
      </c>
      <c r="M72" s="24">
        <v>0.0</v>
      </c>
      <c r="N72" s="24"/>
      <c r="O72" s="24">
        <f t="shared" si="301"/>
        <v>3101.878356</v>
      </c>
      <c r="P72" s="24">
        <f t="shared" si="302"/>
        <v>3101.878356</v>
      </c>
      <c r="Q72" s="24">
        <f t="shared" si="303"/>
        <v>20679.18904</v>
      </c>
      <c r="R72" s="24">
        <f t="shared" si="304"/>
        <v>20679.18904</v>
      </c>
      <c r="S72" s="24">
        <f t="shared" si="317"/>
        <v>212478.6674</v>
      </c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6">
        <v>11200.0</v>
      </c>
      <c r="AH72" s="27">
        <f t="shared" ref="AH72:AI72" si="347">AH71</f>
        <v>0.08</v>
      </c>
      <c r="AI72" s="27">
        <f t="shared" si="347"/>
        <v>0.08</v>
      </c>
      <c r="AJ72" s="28">
        <f t="shared" si="306"/>
        <v>12096</v>
      </c>
      <c r="AK72" s="25"/>
      <c r="AL72" s="26">
        <f t="shared" si="307"/>
        <v>145152</v>
      </c>
      <c r="AM72" s="26" t="str">
        <f t="shared" si="308"/>
        <v/>
      </c>
      <c r="AN72" s="26">
        <f t="shared" si="309"/>
        <v>14515.2</v>
      </c>
      <c r="AO72" s="26">
        <f t="shared" si="310"/>
        <v>14515.2</v>
      </c>
      <c r="AP72" s="26">
        <f t="shared" si="311"/>
        <v>14515.2</v>
      </c>
      <c r="AQ72" s="26">
        <f t="shared" si="312"/>
        <v>3101.878356</v>
      </c>
      <c r="AR72" s="26">
        <f t="shared" si="313"/>
        <v>20679.18904</v>
      </c>
      <c r="AX72" s="29">
        <f t="shared" ref="AX72:BA72" si="348">H72/2</f>
        <v>6048</v>
      </c>
      <c r="AY72" s="29">
        <f t="shared" si="348"/>
        <v>604.8</v>
      </c>
      <c r="AZ72" s="29">
        <f t="shared" si="348"/>
        <v>604.8</v>
      </c>
      <c r="BA72" s="29">
        <f t="shared" si="348"/>
        <v>604.8</v>
      </c>
      <c r="BB72" s="29">
        <f t="shared" ref="BB72:BE72" si="349">H72/2*($E72)</f>
        <v>6048</v>
      </c>
      <c r="BC72" s="29">
        <f t="shared" si="349"/>
        <v>604.8</v>
      </c>
      <c r="BD72" s="29">
        <f t="shared" si="349"/>
        <v>604.8</v>
      </c>
      <c r="BE72" s="29">
        <f t="shared" si="349"/>
        <v>604.8</v>
      </c>
      <c r="BG72" s="29">
        <f t="shared" si="25"/>
        <v>3628.8</v>
      </c>
      <c r="BH72" s="29">
        <f t="shared" si="316"/>
        <v>43545.6</v>
      </c>
    </row>
    <row r="73" ht="24.75" customHeight="1">
      <c r="A73" s="21" t="s">
        <v>29</v>
      </c>
      <c r="B73" s="21">
        <v>1.0</v>
      </c>
      <c r="C73" s="22" t="s">
        <v>86</v>
      </c>
      <c r="D73" s="23" t="s">
        <v>100</v>
      </c>
      <c r="E73" s="21">
        <v>1.0</v>
      </c>
      <c r="F73" s="21">
        <v>1.0</v>
      </c>
      <c r="G73" s="24">
        <f t="shared" si="295"/>
        <v>516.979726</v>
      </c>
      <c r="H73" s="24">
        <f t="shared" si="296"/>
        <v>12096</v>
      </c>
      <c r="I73" s="24">
        <f t="shared" si="297"/>
        <v>1209.6</v>
      </c>
      <c r="J73" s="24">
        <f t="shared" si="298"/>
        <v>1209.6</v>
      </c>
      <c r="K73" s="24">
        <f t="shared" si="299"/>
        <v>1209.6</v>
      </c>
      <c r="L73" s="24">
        <f t="shared" si="300"/>
        <v>188697.6</v>
      </c>
      <c r="M73" s="24">
        <v>0.0</v>
      </c>
      <c r="N73" s="24"/>
      <c r="O73" s="24">
        <f t="shared" si="301"/>
        <v>3101.878356</v>
      </c>
      <c r="P73" s="24">
        <f t="shared" si="302"/>
        <v>3101.878356</v>
      </c>
      <c r="Q73" s="24">
        <f t="shared" si="303"/>
        <v>20679.18904</v>
      </c>
      <c r="R73" s="24">
        <f t="shared" si="304"/>
        <v>20679.18904</v>
      </c>
      <c r="S73" s="24">
        <f t="shared" si="317"/>
        <v>212478.6674</v>
      </c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6">
        <v>11200.0</v>
      </c>
      <c r="AH73" s="27">
        <f t="shared" ref="AH73:AI73" si="350">AH72</f>
        <v>0.08</v>
      </c>
      <c r="AI73" s="27">
        <f t="shared" si="350"/>
        <v>0.08</v>
      </c>
      <c r="AJ73" s="28">
        <f t="shared" si="306"/>
        <v>12096</v>
      </c>
      <c r="AK73" s="25"/>
      <c r="AL73" s="26">
        <f t="shared" si="307"/>
        <v>145152</v>
      </c>
      <c r="AM73" s="26" t="str">
        <f t="shared" si="308"/>
        <v/>
      </c>
      <c r="AN73" s="26">
        <f t="shared" si="309"/>
        <v>14515.2</v>
      </c>
      <c r="AO73" s="26">
        <f t="shared" si="310"/>
        <v>14515.2</v>
      </c>
      <c r="AP73" s="26">
        <f t="shared" si="311"/>
        <v>14515.2</v>
      </c>
      <c r="AQ73" s="26">
        <f t="shared" si="312"/>
        <v>3101.878356</v>
      </c>
      <c r="AR73" s="26">
        <f t="shared" si="313"/>
        <v>20679.18904</v>
      </c>
      <c r="AX73" s="29">
        <f t="shared" ref="AX73:BA73" si="351">H73/2</f>
        <v>6048</v>
      </c>
      <c r="AY73" s="29">
        <f t="shared" si="351"/>
        <v>604.8</v>
      </c>
      <c r="AZ73" s="29">
        <f t="shared" si="351"/>
        <v>604.8</v>
      </c>
      <c r="BA73" s="29">
        <f t="shared" si="351"/>
        <v>604.8</v>
      </c>
      <c r="BB73" s="29">
        <f t="shared" ref="BB73:BE73" si="352">H73/2*($E73)</f>
        <v>6048</v>
      </c>
      <c r="BC73" s="29">
        <f t="shared" si="352"/>
        <v>604.8</v>
      </c>
      <c r="BD73" s="29">
        <f t="shared" si="352"/>
        <v>604.8</v>
      </c>
      <c r="BE73" s="29">
        <f t="shared" si="352"/>
        <v>604.8</v>
      </c>
      <c r="BG73" s="29">
        <f t="shared" si="25"/>
        <v>3628.8</v>
      </c>
      <c r="BH73" s="29">
        <f t="shared" si="316"/>
        <v>43545.6</v>
      </c>
    </row>
    <row r="74" ht="24.75" customHeight="1">
      <c r="A74" s="21" t="s">
        <v>36</v>
      </c>
      <c r="B74" s="21">
        <v>2.0</v>
      </c>
      <c r="C74" s="22" t="s">
        <v>86</v>
      </c>
      <c r="D74" s="23" t="s">
        <v>101</v>
      </c>
      <c r="E74" s="21">
        <v>2.0</v>
      </c>
      <c r="F74" s="21">
        <v>2.0</v>
      </c>
      <c r="G74" s="24">
        <f t="shared" si="295"/>
        <v>399.2745205</v>
      </c>
      <c r="H74" s="24">
        <f t="shared" si="296"/>
        <v>9342</v>
      </c>
      <c r="I74" s="24">
        <f t="shared" si="297"/>
        <v>934.2</v>
      </c>
      <c r="J74" s="24">
        <f t="shared" si="298"/>
        <v>934.2</v>
      </c>
      <c r="K74" s="24">
        <f t="shared" si="299"/>
        <v>934.2</v>
      </c>
      <c r="L74" s="24">
        <f t="shared" si="300"/>
        <v>291470.4</v>
      </c>
      <c r="M74" s="24">
        <v>0.0</v>
      </c>
      <c r="N74" s="24"/>
      <c r="O74" s="24">
        <f t="shared" si="301"/>
        <v>2395.647123</v>
      </c>
      <c r="P74" s="24">
        <f t="shared" si="302"/>
        <v>4791.294247</v>
      </c>
      <c r="Q74" s="24">
        <f t="shared" si="303"/>
        <v>13513.90685</v>
      </c>
      <c r="R74" s="24">
        <f t="shared" si="304"/>
        <v>27027.8137</v>
      </c>
      <c r="S74" s="24">
        <f t="shared" si="317"/>
        <v>323289.5079</v>
      </c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6">
        <v>8650.0</v>
      </c>
      <c r="AH74" s="27">
        <f t="shared" ref="AH74:AI74" si="353">AH73</f>
        <v>0.08</v>
      </c>
      <c r="AI74" s="27">
        <f t="shared" si="353"/>
        <v>0.08</v>
      </c>
      <c r="AJ74" s="28">
        <f t="shared" si="306"/>
        <v>9342</v>
      </c>
      <c r="AK74" s="25"/>
      <c r="AL74" s="26" t="str">
        <f t="shared" si="307"/>
        <v/>
      </c>
      <c r="AM74" s="26">
        <f t="shared" si="308"/>
        <v>224208</v>
      </c>
      <c r="AN74" s="26">
        <f t="shared" si="309"/>
        <v>22420.8</v>
      </c>
      <c r="AO74" s="26">
        <f t="shared" si="310"/>
        <v>22420.8</v>
      </c>
      <c r="AP74" s="26">
        <f t="shared" si="311"/>
        <v>22420.8</v>
      </c>
      <c r="AQ74" s="26">
        <f t="shared" si="312"/>
        <v>4791.294247</v>
      </c>
      <c r="AR74" s="26">
        <f t="shared" si="313"/>
        <v>27027.8137</v>
      </c>
      <c r="AX74" s="29">
        <f t="shared" ref="AX74:BA74" si="354">H74/2</f>
        <v>4671</v>
      </c>
      <c r="AY74" s="29">
        <f t="shared" si="354"/>
        <v>467.1</v>
      </c>
      <c r="AZ74" s="29">
        <f t="shared" si="354"/>
        <v>467.1</v>
      </c>
      <c r="BA74" s="29">
        <f t="shared" si="354"/>
        <v>467.1</v>
      </c>
      <c r="BB74" s="29">
        <f t="shared" ref="BB74:BE74" si="355">H74/2*($E74)</f>
        <v>9342</v>
      </c>
      <c r="BC74" s="29">
        <f t="shared" si="355"/>
        <v>934.2</v>
      </c>
      <c r="BD74" s="29">
        <f t="shared" si="355"/>
        <v>934.2</v>
      </c>
      <c r="BE74" s="29">
        <f t="shared" si="355"/>
        <v>934.2</v>
      </c>
      <c r="BG74" s="29">
        <f t="shared" si="25"/>
        <v>5605.2</v>
      </c>
      <c r="BH74" s="29">
        <f t="shared" si="316"/>
        <v>67262.4</v>
      </c>
    </row>
    <row r="75" ht="24.75" customHeight="1">
      <c r="A75" s="21" t="s">
        <v>36</v>
      </c>
      <c r="B75" s="21">
        <v>2.0</v>
      </c>
      <c r="C75" s="22" t="s">
        <v>86</v>
      </c>
      <c r="D75" s="23" t="s">
        <v>102</v>
      </c>
      <c r="E75" s="21">
        <v>1.0</v>
      </c>
      <c r="F75" s="21">
        <v>2.0</v>
      </c>
      <c r="G75" s="24">
        <f t="shared" si="295"/>
        <v>341.5758904</v>
      </c>
      <c r="H75" s="24">
        <f t="shared" si="296"/>
        <v>7992</v>
      </c>
      <c r="I75" s="24">
        <f t="shared" si="297"/>
        <v>799.2</v>
      </c>
      <c r="J75" s="24">
        <f t="shared" si="298"/>
        <v>799.2</v>
      </c>
      <c r="K75" s="24">
        <f t="shared" si="299"/>
        <v>799.2</v>
      </c>
      <c r="L75" s="24">
        <f t="shared" si="300"/>
        <v>124675.2</v>
      </c>
      <c r="M75" s="24">
        <v>0.0</v>
      </c>
      <c r="N75" s="24"/>
      <c r="O75" s="24">
        <f t="shared" si="301"/>
        <v>2049.455342</v>
      </c>
      <c r="P75" s="24">
        <f t="shared" si="302"/>
        <v>2049.455342</v>
      </c>
      <c r="Q75" s="24">
        <f t="shared" si="303"/>
        <v>11561.03014</v>
      </c>
      <c r="R75" s="24">
        <f t="shared" si="304"/>
        <v>11561.03014</v>
      </c>
      <c r="S75" s="24">
        <f t="shared" si="317"/>
        <v>138285.6855</v>
      </c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6">
        <v>7400.0</v>
      </c>
      <c r="AH75" s="27">
        <f t="shared" ref="AH75:AI75" si="356">AH74</f>
        <v>0.08</v>
      </c>
      <c r="AI75" s="27">
        <f t="shared" si="356"/>
        <v>0.08</v>
      </c>
      <c r="AJ75" s="28">
        <f t="shared" si="306"/>
        <v>7992</v>
      </c>
      <c r="AK75" s="25"/>
      <c r="AL75" s="26" t="str">
        <f t="shared" si="307"/>
        <v/>
      </c>
      <c r="AM75" s="26">
        <f t="shared" si="308"/>
        <v>95904</v>
      </c>
      <c r="AN75" s="26">
        <f t="shared" si="309"/>
        <v>9590.4</v>
      </c>
      <c r="AO75" s="26">
        <f t="shared" si="310"/>
        <v>9590.4</v>
      </c>
      <c r="AP75" s="26">
        <f t="shared" si="311"/>
        <v>9590.4</v>
      </c>
      <c r="AQ75" s="26">
        <f t="shared" si="312"/>
        <v>2049.455342</v>
      </c>
      <c r="AR75" s="26">
        <f t="shared" si="313"/>
        <v>11561.03014</v>
      </c>
      <c r="AX75" s="29">
        <f t="shared" ref="AX75:BA75" si="357">H75/2</f>
        <v>3996</v>
      </c>
      <c r="AY75" s="29">
        <f t="shared" si="357"/>
        <v>399.6</v>
      </c>
      <c r="AZ75" s="29">
        <f t="shared" si="357"/>
        <v>399.6</v>
      </c>
      <c r="BA75" s="29">
        <f t="shared" si="357"/>
        <v>399.6</v>
      </c>
      <c r="BB75" s="29">
        <f t="shared" ref="BB75:BE75" si="358">H75/2*($E75)</f>
        <v>3996</v>
      </c>
      <c r="BC75" s="29">
        <f t="shared" si="358"/>
        <v>399.6</v>
      </c>
      <c r="BD75" s="29">
        <f t="shared" si="358"/>
        <v>399.6</v>
      </c>
      <c r="BE75" s="29">
        <f t="shared" si="358"/>
        <v>399.6</v>
      </c>
      <c r="BG75" s="29">
        <f t="shared" si="25"/>
        <v>2397.6</v>
      </c>
      <c r="BH75" s="29">
        <f t="shared" si="316"/>
        <v>28771.2</v>
      </c>
    </row>
    <row r="76" ht="24.75" customHeight="1">
      <c r="A76" s="21" t="s">
        <v>36</v>
      </c>
      <c r="B76" s="21">
        <v>2.0</v>
      </c>
      <c r="C76" s="22" t="s">
        <v>86</v>
      </c>
      <c r="D76" s="23" t="s">
        <v>103</v>
      </c>
      <c r="E76" s="21">
        <v>1.0</v>
      </c>
      <c r="F76" s="21">
        <v>2.0</v>
      </c>
      <c r="G76" s="24">
        <f t="shared" si="295"/>
        <v>520.2279452</v>
      </c>
      <c r="H76" s="24">
        <f t="shared" si="296"/>
        <v>12172</v>
      </c>
      <c r="I76" s="24">
        <f t="shared" si="297"/>
        <v>1217.2</v>
      </c>
      <c r="J76" s="24">
        <f t="shared" si="298"/>
        <v>1217.2</v>
      </c>
      <c r="K76" s="24">
        <f t="shared" si="299"/>
        <v>1217.2</v>
      </c>
      <c r="L76" s="24">
        <f t="shared" si="300"/>
        <v>189883.2</v>
      </c>
      <c r="M76" s="24">
        <v>0.0</v>
      </c>
      <c r="N76" s="24"/>
      <c r="O76" s="24">
        <f t="shared" si="301"/>
        <v>3121.367671</v>
      </c>
      <c r="P76" s="24">
        <f t="shared" si="302"/>
        <v>3121.367671</v>
      </c>
      <c r="Q76" s="24">
        <f t="shared" si="303"/>
        <v>17607.71507</v>
      </c>
      <c r="R76" s="24">
        <f t="shared" si="304"/>
        <v>17607.71507</v>
      </c>
      <c r="S76" s="24">
        <f t="shared" ref="S76:S78" si="362">(((H76*12)+(I76*12)+(J76*12)+(K76*12)+(M76*12)+O76+Q76))*E76</f>
        <v>210612.2827</v>
      </c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6">
        <v>11270.0</v>
      </c>
      <c r="AH76" s="27">
        <f t="shared" ref="AH76:AI76" si="359">AH75</f>
        <v>0.08</v>
      </c>
      <c r="AI76" s="27">
        <f t="shared" si="359"/>
        <v>0.08</v>
      </c>
      <c r="AJ76" s="28">
        <f t="shared" si="306"/>
        <v>12171.6</v>
      </c>
      <c r="AK76" s="25"/>
      <c r="AL76" s="26" t="str">
        <f t="shared" si="307"/>
        <v/>
      </c>
      <c r="AM76" s="26">
        <f t="shared" si="308"/>
        <v>146064</v>
      </c>
      <c r="AN76" s="26">
        <f t="shared" si="309"/>
        <v>14606.4</v>
      </c>
      <c r="AO76" s="26">
        <f t="shared" si="310"/>
        <v>14606.4</v>
      </c>
      <c r="AP76" s="26">
        <f t="shared" si="311"/>
        <v>14606.4</v>
      </c>
      <c r="AQ76" s="26">
        <f t="shared" si="312"/>
        <v>3121.367671</v>
      </c>
      <c r="AR76" s="26">
        <f t="shared" si="313"/>
        <v>17607.71507</v>
      </c>
      <c r="AX76" s="29">
        <f t="shared" ref="AX76:BA76" si="360">H76/2</f>
        <v>6086</v>
      </c>
      <c r="AY76" s="29">
        <f t="shared" si="360"/>
        <v>608.6</v>
      </c>
      <c r="AZ76" s="29">
        <f t="shared" si="360"/>
        <v>608.6</v>
      </c>
      <c r="BA76" s="29">
        <f t="shared" si="360"/>
        <v>608.6</v>
      </c>
      <c r="BB76" s="29">
        <f t="shared" ref="BB76:BE76" si="361">H76/2*($E76)</f>
        <v>6086</v>
      </c>
      <c r="BC76" s="29">
        <f t="shared" si="361"/>
        <v>608.6</v>
      </c>
      <c r="BD76" s="29">
        <f t="shared" si="361"/>
        <v>608.6</v>
      </c>
      <c r="BE76" s="29">
        <f t="shared" si="361"/>
        <v>608.6</v>
      </c>
      <c r="BG76" s="29">
        <f t="shared" si="25"/>
        <v>3651.6</v>
      </c>
      <c r="BH76" s="29">
        <f t="shared" si="316"/>
        <v>43819.2</v>
      </c>
    </row>
    <row r="77" ht="24.75" customHeight="1">
      <c r="A77" s="21" t="s">
        <v>36</v>
      </c>
      <c r="B77" s="21">
        <v>2.0</v>
      </c>
      <c r="C77" s="22" t="s">
        <v>86</v>
      </c>
      <c r="D77" s="23" t="s">
        <v>104</v>
      </c>
      <c r="E77" s="21">
        <v>4.0</v>
      </c>
      <c r="F77" s="21">
        <v>2.0</v>
      </c>
      <c r="G77" s="24">
        <f t="shared" si="295"/>
        <v>357.7315068</v>
      </c>
      <c r="H77" s="24">
        <f t="shared" si="296"/>
        <v>8370</v>
      </c>
      <c r="I77" s="24">
        <f t="shared" si="297"/>
        <v>837</v>
      </c>
      <c r="J77" s="24">
        <f t="shared" si="298"/>
        <v>837</v>
      </c>
      <c r="K77" s="24">
        <f t="shared" si="299"/>
        <v>837</v>
      </c>
      <c r="L77" s="24">
        <f t="shared" si="300"/>
        <v>522288</v>
      </c>
      <c r="M77" s="24">
        <v>0.0</v>
      </c>
      <c r="N77" s="24"/>
      <c r="O77" s="24">
        <f t="shared" si="301"/>
        <v>2146.389041</v>
      </c>
      <c r="P77" s="24">
        <f t="shared" si="302"/>
        <v>8585.556164</v>
      </c>
      <c r="Q77" s="24">
        <f t="shared" si="303"/>
        <v>12107.83562</v>
      </c>
      <c r="R77" s="24">
        <f t="shared" si="304"/>
        <v>48431.34247</v>
      </c>
      <c r="S77" s="24">
        <f t="shared" si="362"/>
        <v>579304.8986</v>
      </c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6">
        <v>7750.0</v>
      </c>
      <c r="AH77" s="27">
        <f t="shared" ref="AH77:AI77" si="363">AH76</f>
        <v>0.08</v>
      </c>
      <c r="AI77" s="27">
        <f t="shared" si="363"/>
        <v>0.08</v>
      </c>
      <c r="AJ77" s="28">
        <f t="shared" si="306"/>
        <v>8370</v>
      </c>
      <c r="AK77" s="25"/>
      <c r="AL77" s="26" t="str">
        <f t="shared" si="307"/>
        <v/>
      </c>
      <c r="AM77" s="26">
        <f t="shared" si="308"/>
        <v>401760</v>
      </c>
      <c r="AN77" s="26">
        <f t="shared" si="309"/>
        <v>40176</v>
      </c>
      <c r="AO77" s="26">
        <f t="shared" si="310"/>
        <v>40176</v>
      </c>
      <c r="AP77" s="26">
        <f t="shared" si="311"/>
        <v>40176</v>
      </c>
      <c r="AQ77" s="26">
        <f t="shared" si="312"/>
        <v>8585.556164</v>
      </c>
      <c r="AR77" s="26">
        <f t="shared" si="313"/>
        <v>48431.34247</v>
      </c>
      <c r="AX77" s="29">
        <f t="shared" ref="AX77:BA77" si="364">H77/2</f>
        <v>4185</v>
      </c>
      <c r="AY77" s="29">
        <f t="shared" si="364"/>
        <v>418.5</v>
      </c>
      <c r="AZ77" s="29">
        <f t="shared" si="364"/>
        <v>418.5</v>
      </c>
      <c r="BA77" s="29">
        <f t="shared" si="364"/>
        <v>418.5</v>
      </c>
      <c r="BB77" s="29">
        <f t="shared" ref="BB77:BE77" si="365">H77/2*($E77)</f>
        <v>16740</v>
      </c>
      <c r="BC77" s="29">
        <f t="shared" si="365"/>
        <v>1674</v>
      </c>
      <c r="BD77" s="29">
        <f t="shared" si="365"/>
        <v>1674</v>
      </c>
      <c r="BE77" s="29">
        <f t="shared" si="365"/>
        <v>1674</v>
      </c>
      <c r="BG77" s="29">
        <f t="shared" si="25"/>
        <v>10044</v>
      </c>
      <c r="BH77" s="29">
        <f t="shared" si="316"/>
        <v>120528</v>
      </c>
    </row>
    <row r="78" ht="24.75" customHeight="1">
      <c r="A78" s="21" t="s">
        <v>36</v>
      </c>
      <c r="B78" s="21">
        <v>2.0</v>
      </c>
      <c r="C78" s="22" t="s">
        <v>86</v>
      </c>
      <c r="D78" s="23" t="s">
        <v>105</v>
      </c>
      <c r="E78" s="21">
        <v>1.0</v>
      </c>
      <c r="F78" s="21">
        <v>2.0</v>
      </c>
      <c r="G78" s="24">
        <f t="shared" si="295"/>
        <v>357.7315068</v>
      </c>
      <c r="H78" s="24">
        <f t="shared" si="296"/>
        <v>8370</v>
      </c>
      <c r="I78" s="24">
        <f t="shared" si="297"/>
        <v>837</v>
      </c>
      <c r="J78" s="24">
        <f t="shared" si="298"/>
        <v>837</v>
      </c>
      <c r="K78" s="24">
        <f t="shared" si="299"/>
        <v>837</v>
      </c>
      <c r="L78" s="24">
        <f t="shared" si="300"/>
        <v>130572</v>
      </c>
      <c r="M78" s="24">
        <v>0.0</v>
      </c>
      <c r="N78" s="24"/>
      <c r="O78" s="24">
        <f t="shared" si="301"/>
        <v>2146.389041</v>
      </c>
      <c r="P78" s="24">
        <f t="shared" si="302"/>
        <v>2146.389041</v>
      </c>
      <c r="Q78" s="24">
        <f t="shared" si="303"/>
        <v>12107.83562</v>
      </c>
      <c r="R78" s="24">
        <f t="shared" si="304"/>
        <v>12107.83562</v>
      </c>
      <c r="S78" s="24">
        <f t="shared" si="362"/>
        <v>144826.2247</v>
      </c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6">
        <v>7750.0</v>
      </c>
      <c r="AH78" s="27">
        <f t="shared" ref="AH78:AI78" si="366">AH77</f>
        <v>0.08</v>
      </c>
      <c r="AI78" s="27">
        <f t="shared" si="366"/>
        <v>0.08</v>
      </c>
      <c r="AJ78" s="28">
        <f t="shared" si="306"/>
        <v>8370</v>
      </c>
      <c r="AK78" s="25"/>
      <c r="AL78" s="26" t="str">
        <f t="shared" si="307"/>
        <v/>
      </c>
      <c r="AM78" s="26">
        <f t="shared" si="308"/>
        <v>100440</v>
      </c>
      <c r="AN78" s="26">
        <f t="shared" si="309"/>
        <v>10044</v>
      </c>
      <c r="AO78" s="26">
        <f t="shared" si="310"/>
        <v>10044</v>
      </c>
      <c r="AP78" s="26">
        <f t="shared" si="311"/>
        <v>10044</v>
      </c>
      <c r="AQ78" s="26">
        <f t="shared" si="312"/>
        <v>2146.389041</v>
      </c>
      <c r="AR78" s="26">
        <f t="shared" si="313"/>
        <v>12107.83562</v>
      </c>
      <c r="AX78" s="29">
        <f t="shared" ref="AX78:BA78" si="367">H78/2</f>
        <v>4185</v>
      </c>
      <c r="AY78" s="29">
        <f t="shared" si="367"/>
        <v>418.5</v>
      </c>
      <c r="AZ78" s="29">
        <f t="shared" si="367"/>
        <v>418.5</v>
      </c>
      <c r="BA78" s="29">
        <f t="shared" si="367"/>
        <v>418.5</v>
      </c>
      <c r="BB78" s="29">
        <f t="shared" ref="BB78:BE78" si="368">H78/2*($E78)</f>
        <v>4185</v>
      </c>
      <c r="BC78" s="29">
        <f t="shared" si="368"/>
        <v>418.5</v>
      </c>
      <c r="BD78" s="29">
        <f t="shared" si="368"/>
        <v>418.5</v>
      </c>
      <c r="BE78" s="29">
        <f t="shared" si="368"/>
        <v>418.5</v>
      </c>
      <c r="BG78" s="29">
        <f t="shared" si="25"/>
        <v>2511</v>
      </c>
      <c r="BH78" s="29">
        <f t="shared" si="316"/>
        <v>30132</v>
      </c>
    </row>
    <row r="79" ht="24.75" customHeight="1">
      <c r="A79" s="31"/>
      <c r="B79" s="32"/>
      <c r="C79" s="15" t="s">
        <v>106</v>
      </c>
      <c r="D79" s="16" t="s">
        <v>107</v>
      </c>
      <c r="E79" s="32"/>
      <c r="F79" s="32"/>
      <c r="G79" s="33" t="str">
        <f>IF(H79="","",TRUNC((H79*12)/365,2))</f>
        <v/>
      </c>
      <c r="H79" s="33"/>
      <c r="I79" s="33"/>
      <c r="J79" s="33"/>
      <c r="K79" s="33"/>
      <c r="L79" s="33"/>
      <c r="M79" s="33"/>
      <c r="N79" s="33"/>
      <c r="O79" s="33" t="str">
        <f>IF(G79="","",((G79*20)*0.3))</f>
        <v/>
      </c>
      <c r="P79" s="33"/>
      <c r="Q79" s="33"/>
      <c r="R79" s="33"/>
      <c r="S79" s="34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7"/>
      <c r="AI79" s="27"/>
      <c r="AJ79" s="28"/>
      <c r="AK79" s="25"/>
      <c r="AL79" s="35">
        <f t="shared" ref="AL79:AR79" si="369">SUM(AL60:AL78)</f>
        <v>3472308</v>
      </c>
      <c r="AM79" s="35">
        <f t="shared" si="369"/>
        <v>968376</v>
      </c>
      <c r="AN79" s="35">
        <f t="shared" si="369"/>
        <v>444068.4</v>
      </c>
      <c r="AO79" s="35">
        <f t="shared" si="369"/>
        <v>444068.4</v>
      </c>
      <c r="AP79" s="35">
        <f t="shared" si="369"/>
        <v>444068.4</v>
      </c>
      <c r="AQ79" s="35">
        <f t="shared" si="369"/>
        <v>94896.80877</v>
      </c>
      <c r="AR79" s="35">
        <f t="shared" si="369"/>
        <v>611420.7123</v>
      </c>
      <c r="AS79" s="35">
        <f>SUM(AL79:AR79)</f>
        <v>6479206.721</v>
      </c>
      <c r="AT79" s="35">
        <f>SUM(S60:S78)</f>
        <v>6479206.721</v>
      </c>
      <c r="AU79" s="35">
        <f>AS79-AT79</f>
        <v>0</v>
      </c>
      <c r="AX79" s="29">
        <f t="shared" ref="AX79:BA79" si="370">H79/2</f>
        <v>0</v>
      </c>
      <c r="AY79" s="29">
        <f t="shared" si="370"/>
        <v>0</v>
      </c>
      <c r="AZ79" s="29">
        <f t="shared" si="370"/>
        <v>0</v>
      </c>
      <c r="BA79" s="29">
        <f t="shared" si="370"/>
        <v>0</v>
      </c>
      <c r="BB79" s="29">
        <f t="shared" ref="BB79:BE79" si="371">SUM(BB60:BB78)</f>
        <v>185028.5</v>
      </c>
      <c r="BC79" s="29">
        <f t="shared" si="371"/>
        <v>18502.85</v>
      </c>
      <c r="BD79" s="29">
        <f t="shared" si="371"/>
        <v>18502.85</v>
      </c>
      <c r="BE79" s="29">
        <f t="shared" si="371"/>
        <v>18502.85</v>
      </c>
      <c r="BG79" s="29">
        <f t="shared" si="25"/>
        <v>0</v>
      </c>
      <c r="BH79" s="40">
        <f>SUM(BH60:BH78)</f>
        <v>1332205.2</v>
      </c>
    </row>
    <row r="80" ht="24.75" customHeight="1">
      <c r="A80" s="21" t="s">
        <v>29</v>
      </c>
      <c r="B80" s="21">
        <v>1.0</v>
      </c>
      <c r="C80" s="22" t="s">
        <v>106</v>
      </c>
      <c r="D80" s="23" t="s">
        <v>108</v>
      </c>
      <c r="E80" s="21">
        <v>1.0</v>
      </c>
      <c r="F80" s="21">
        <v>1.0</v>
      </c>
      <c r="G80" s="24">
        <f t="shared" ref="G80:G83" si="374">(((SUM(H80:K80))*12)/365)</f>
        <v>705.2054795</v>
      </c>
      <c r="H80" s="24">
        <f t="shared" ref="H80:H83" si="375">ROUNDUP(AJ80,0)</f>
        <v>16500</v>
      </c>
      <c r="I80" s="24">
        <f t="shared" ref="I80:I83" si="376">H80*0.1</f>
        <v>1650</v>
      </c>
      <c r="J80" s="24">
        <f t="shared" ref="J80:J83" si="377">H80*0.1</f>
        <v>1650</v>
      </c>
      <c r="K80" s="24">
        <f t="shared" ref="K80:K83" si="378">H80*0.1</f>
        <v>1650</v>
      </c>
      <c r="L80" s="24">
        <f t="shared" ref="L80:L83" si="379">((H80+I80+J80+K80)*12)*E80</f>
        <v>257400</v>
      </c>
      <c r="M80" s="24">
        <v>0.0</v>
      </c>
      <c r="N80" s="24"/>
      <c r="O80" s="24">
        <f t="shared" ref="O80:O83" si="380">IF(G80="","",((G80*20)*30%))</f>
        <v>4231.232877</v>
      </c>
      <c r="P80" s="24">
        <f t="shared" ref="P80:P83" si="381">O80*E80</f>
        <v>4231.232877</v>
      </c>
      <c r="Q80" s="24">
        <f t="shared" ref="Q80:Q83" si="382">IF(B80=1,(G80*40),(((((H80+I80)*12)/365)*40)))</f>
        <v>28208.21918</v>
      </c>
      <c r="R80" s="24">
        <f t="shared" ref="R80:R83" si="383">Q80*E80</f>
        <v>28208.21918</v>
      </c>
      <c r="S80" s="24">
        <f t="shared" ref="S80:S83" si="384">(((H80*12)+(I80*12)+(J80*12)+(K80*12)+(M80*12)+O80+Q80))*E80</f>
        <v>289839.4521</v>
      </c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6">
        <v>16500.0</v>
      </c>
      <c r="AH80" s="27">
        <v>0.0</v>
      </c>
      <c r="AI80" s="27">
        <f>AI77</f>
        <v>0.08</v>
      </c>
      <c r="AJ80" s="28">
        <f t="shared" ref="AJ80:AJ83" si="385">IF(B80=1,((AG80*AH80)+AG80),((AG80*AI80)+AG80))</f>
        <v>16500</v>
      </c>
      <c r="AK80" s="25"/>
      <c r="AL80" s="26">
        <f t="shared" ref="AL80:AL83" si="386">IF(B80=1,((E80*H80)*12),"")</f>
        <v>198000</v>
      </c>
      <c r="AM80" s="26" t="str">
        <f t="shared" ref="AM80:AM83" si="387">IF(B80=2,((E80*H80)*12),"")</f>
        <v/>
      </c>
      <c r="AN80" s="26">
        <f t="shared" ref="AN80:AN83" si="388">((I80*12)*E80)</f>
        <v>19800</v>
      </c>
      <c r="AO80" s="26">
        <f t="shared" ref="AO80:AO83" si="389">((J80*12)*E80)</f>
        <v>19800</v>
      </c>
      <c r="AP80" s="26">
        <f t="shared" ref="AP80:AP83" si="390">((K80*12)*E80)</f>
        <v>19800</v>
      </c>
      <c r="AQ80" s="26">
        <f t="shared" ref="AQ80:AQ83" si="391">O80*E80</f>
        <v>4231.232877</v>
      </c>
      <c r="AR80" s="26">
        <f t="shared" ref="AR80:AR83" si="392">E80*Q80</f>
        <v>28208.21918</v>
      </c>
      <c r="AU80" s="41"/>
      <c r="AX80" s="29">
        <f t="shared" ref="AX80:BA80" si="372">H80/2</f>
        <v>8250</v>
      </c>
      <c r="AY80" s="29">
        <f t="shared" si="372"/>
        <v>825</v>
      </c>
      <c r="AZ80" s="29">
        <f t="shared" si="372"/>
        <v>825</v>
      </c>
      <c r="BA80" s="29">
        <f t="shared" si="372"/>
        <v>825</v>
      </c>
      <c r="BB80" s="29">
        <f t="shared" ref="BB80:BE80" si="373">H80/2*($E80)</f>
        <v>8250</v>
      </c>
      <c r="BC80" s="29">
        <f t="shared" si="373"/>
        <v>825</v>
      </c>
      <c r="BD80" s="29">
        <f t="shared" si="373"/>
        <v>825</v>
      </c>
      <c r="BE80" s="29">
        <f t="shared" si="373"/>
        <v>825</v>
      </c>
      <c r="BG80" s="29">
        <f t="shared" si="25"/>
        <v>4950</v>
      </c>
      <c r="BH80" s="29">
        <f t="shared" ref="BH80:BH83" si="395">BG80*12</f>
        <v>59400</v>
      </c>
    </row>
    <row r="81" ht="24.75" customHeight="1">
      <c r="A81" s="21" t="s">
        <v>29</v>
      </c>
      <c r="B81" s="21">
        <v>1.0</v>
      </c>
      <c r="C81" s="22" t="s">
        <v>106</v>
      </c>
      <c r="D81" s="23" t="s">
        <v>109</v>
      </c>
      <c r="E81" s="21">
        <v>1.0</v>
      </c>
      <c r="F81" s="21">
        <v>1.0</v>
      </c>
      <c r="G81" s="24">
        <f t="shared" si="374"/>
        <v>437.6120548</v>
      </c>
      <c r="H81" s="24">
        <f t="shared" si="375"/>
        <v>10239</v>
      </c>
      <c r="I81" s="24">
        <f t="shared" si="376"/>
        <v>1023.9</v>
      </c>
      <c r="J81" s="24">
        <f t="shared" si="377"/>
        <v>1023.9</v>
      </c>
      <c r="K81" s="24">
        <f t="shared" si="378"/>
        <v>1023.9</v>
      </c>
      <c r="L81" s="24">
        <f t="shared" si="379"/>
        <v>159728.4</v>
      </c>
      <c r="M81" s="24">
        <v>0.0</v>
      </c>
      <c r="N81" s="24"/>
      <c r="O81" s="24">
        <f t="shared" si="380"/>
        <v>2625.672329</v>
      </c>
      <c r="P81" s="24">
        <f t="shared" si="381"/>
        <v>2625.672329</v>
      </c>
      <c r="Q81" s="24">
        <f t="shared" si="382"/>
        <v>17504.48219</v>
      </c>
      <c r="R81" s="24">
        <f t="shared" si="383"/>
        <v>17504.48219</v>
      </c>
      <c r="S81" s="24">
        <f t="shared" si="384"/>
        <v>179858.5545</v>
      </c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6">
        <v>9480.0</v>
      </c>
      <c r="AH81" s="27">
        <v>0.08</v>
      </c>
      <c r="AI81" s="27">
        <f>AI80</f>
        <v>0.08</v>
      </c>
      <c r="AJ81" s="28">
        <f t="shared" si="385"/>
        <v>10238.4</v>
      </c>
      <c r="AK81" s="25"/>
      <c r="AL81" s="26">
        <f t="shared" si="386"/>
        <v>122868</v>
      </c>
      <c r="AM81" s="26" t="str">
        <f t="shared" si="387"/>
        <v/>
      </c>
      <c r="AN81" s="26">
        <f t="shared" si="388"/>
        <v>12286.8</v>
      </c>
      <c r="AO81" s="26">
        <f t="shared" si="389"/>
        <v>12286.8</v>
      </c>
      <c r="AP81" s="26">
        <f t="shared" si="390"/>
        <v>12286.8</v>
      </c>
      <c r="AQ81" s="26">
        <f t="shared" si="391"/>
        <v>2625.672329</v>
      </c>
      <c r="AR81" s="26">
        <f t="shared" si="392"/>
        <v>17504.48219</v>
      </c>
      <c r="AX81" s="29">
        <f t="shared" ref="AX81:BA81" si="393">H81/2</f>
        <v>5119.5</v>
      </c>
      <c r="AY81" s="29">
        <f t="shared" si="393"/>
        <v>511.95</v>
      </c>
      <c r="AZ81" s="29">
        <f t="shared" si="393"/>
        <v>511.95</v>
      </c>
      <c r="BA81" s="29">
        <f t="shared" si="393"/>
        <v>511.95</v>
      </c>
      <c r="BB81" s="29">
        <f t="shared" ref="BB81:BE81" si="394">H81/2*($E81)</f>
        <v>5119.5</v>
      </c>
      <c r="BC81" s="29">
        <f t="shared" si="394"/>
        <v>511.95</v>
      </c>
      <c r="BD81" s="29">
        <f t="shared" si="394"/>
        <v>511.95</v>
      </c>
      <c r="BE81" s="29">
        <f t="shared" si="394"/>
        <v>511.95</v>
      </c>
      <c r="BG81" s="29">
        <f t="shared" si="25"/>
        <v>3071.7</v>
      </c>
      <c r="BH81" s="29">
        <f t="shared" si="395"/>
        <v>36860.4</v>
      </c>
    </row>
    <row r="82" ht="24.75" customHeight="1">
      <c r="A82" s="21" t="s">
        <v>36</v>
      </c>
      <c r="B82" s="21">
        <v>2.0</v>
      </c>
      <c r="C82" s="22" t="s">
        <v>106</v>
      </c>
      <c r="D82" s="23" t="s">
        <v>72</v>
      </c>
      <c r="E82" s="21">
        <v>1.0</v>
      </c>
      <c r="F82" s="21">
        <v>2.0</v>
      </c>
      <c r="G82" s="24">
        <f t="shared" si="374"/>
        <v>418.8920548</v>
      </c>
      <c r="H82" s="24">
        <f t="shared" si="375"/>
        <v>9801</v>
      </c>
      <c r="I82" s="24">
        <f t="shared" si="376"/>
        <v>980.1</v>
      </c>
      <c r="J82" s="24">
        <f t="shared" si="377"/>
        <v>980.1</v>
      </c>
      <c r="K82" s="24">
        <f t="shared" si="378"/>
        <v>980.1</v>
      </c>
      <c r="L82" s="24">
        <f t="shared" si="379"/>
        <v>152895.6</v>
      </c>
      <c r="M82" s="24">
        <v>0.0</v>
      </c>
      <c r="N82" s="24"/>
      <c r="O82" s="24">
        <f t="shared" si="380"/>
        <v>2513.352329</v>
      </c>
      <c r="P82" s="24">
        <f t="shared" si="381"/>
        <v>2513.352329</v>
      </c>
      <c r="Q82" s="24">
        <f t="shared" si="382"/>
        <v>14177.88493</v>
      </c>
      <c r="R82" s="24">
        <f t="shared" si="383"/>
        <v>14177.88493</v>
      </c>
      <c r="S82" s="24">
        <f t="shared" si="384"/>
        <v>169586.8373</v>
      </c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6">
        <v>9075.0</v>
      </c>
      <c r="AH82" s="27">
        <f t="shared" ref="AH82:AI82" si="396">AH81</f>
        <v>0.08</v>
      </c>
      <c r="AI82" s="27">
        <f t="shared" si="396"/>
        <v>0.08</v>
      </c>
      <c r="AJ82" s="28">
        <f t="shared" si="385"/>
        <v>9801</v>
      </c>
      <c r="AK82" s="25"/>
      <c r="AL82" s="26" t="str">
        <f t="shared" si="386"/>
        <v/>
      </c>
      <c r="AM82" s="26">
        <f t="shared" si="387"/>
        <v>117612</v>
      </c>
      <c r="AN82" s="26">
        <f t="shared" si="388"/>
        <v>11761.2</v>
      </c>
      <c r="AO82" s="26">
        <f t="shared" si="389"/>
        <v>11761.2</v>
      </c>
      <c r="AP82" s="26">
        <f t="shared" si="390"/>
        <v>11761.2</v>
      </c>
      <c r="AQ82" s="26">
        <f t="shared" si="391"/>
        <v>2513.352329</v>
      </c>
      <c r="AR82" s="26">
        <f t="shared" si="392"/>
        <v>14177.88493</v>
      </c>
      <c r="AX82" s="29">
        <f t="shared" ref="AX82:BA82" si="397">H82/2</f>
        <v>4900.5</v>
      </c>
      <c r="AY82" s="29">
        <f t="shared" si="397"/>
        <v>490.05</v>
      </c>
      <c r="AZ82" s="29">
        <f t="shared" si="397"/>
        <v>490.05</v>
      </c>
      <c r="BA82" s="29">
        <f t="shared" si="397"/>
        <v>490.05</v>
      </c>
      <c r="BB82" s="29">
        <f t="shared" ref="BB82:BE82" si="398">H82/2*($E82)</f>
        <v>4900.5</v>
      </c>
      <c r="BC82" s="29">
        <f t="shared" si="398"/>
        <v>490.05</v>
      </c>
      <c r="BD82" s="29">
        <f t="shared" si="398"/>
        <v>490.05</v>
      </c>
      <c r="BE82" s="29">
        <f t="shared" si="398"/>
        <v>490.05</v>
      </c>
      <c r="BG82" s="29">
        <f t="shared" si="25"/>
        <v>2940.3</v>
      </c>
      <c r="BH82" s="29">
        <f t="shared" si="395"/>
        <v>35283.6</v>
      </c>
    </row>
    <row r="83" ht="24.75" customHeight="1">
      <c r="A83" s="21" t="s">
        <v>36</v>
      </c>
      <c r="B83" s="21">
        <v>2.0</v>
      </c>
      <c r="C83" s="22" t="s">
        <v>106</v>
      </c>
      <c r="D83" s="23" t="s">
        <v>110</v>
      </c>
      <c r="E83" s="21">
        <v>7.0</v>
      </c>
      <c r="F83" s="21">
        <v>2.0</v>
      </c>
      <c r="G83" s="24">
        <f t="shared" si="374"/>
        <v>322.2147945</v>
      </c>
      <c r="H83" s="24">
        <f t="shared" si="375"/>
        <v>7539</v>
      </c>
      <c r="I83" s="24">
        <f t="shared" si="376"/>
        <v>753.9</v>
      </c>
      <c r="J83" s="24">
        <f t="shared" si="377"/>
        <v>753.9</v>
      </c>
      <c r="K83" s="24">
        <f t="shared" si="378"/>
        <v>753.9</v>
      </c>
      <c r="L83" s="24">
        <f t="shared" si="379"/>
        <v>823258.8</v>
      </c>
      <c r="M83" s="24">
        <v>0.0</v>
      </c>
      <c r="N83" s="24"/>
      <c r="O83" s="24">
        <f t="shared" si="380"/>
        <v>1933.288767</v>
      </c>
      <c r="P83" s="24">
        <f t="shared" si="381"/>
        <v>13533.02137</v>
      </c>
      <c r="Q83" s="24">
        <f t="shared" si="382"/>
        <v>10905.73151</v>
      </c>
      <c r="R83" s="24">
        <f t="shared" si="383"/>
        <v>76340.12055</v>
      </c>
      <c r="S83" s="24">
        <f t="shared" si="384"/>
        <v>913131.9419</v>
      </c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6">
        <v>6980.0</v>
      </c>
      <c r="AH83" s="27">
        <f t="shared" ref="AH83:AI83" si="399">AH82</f>
        <v>0.08</v>
      </c>
      <c r="AI83" s="27">
        <f t="shared" si="399"/>
        <v>0.08</v>
      </c>
      <c r="AJ83" s="28">
        <f t="shared" si="385"/>
        <v>7538.4</v>
      </c>
      <c r="AK83" s="25"/>
      <c r="AL83" s="26" t="str">
        <f t="shared" si="386"/>
        <v/>
      </c>
      <c r="AM83" s="26">
        <f t="shared" si="387"/>
        <v>633276</v>
      </c>
      <c r="AN83" s="26">
        <f t="shared" si="388"/>
        <v>63327.6</v>
      </c>
      <c r="AO83" s="26">
        <f t="shared" si="389"/>
        <v>63327.6</v>
      </c>
      <c r="AP83" s="26">
        <f t="shared" si="390"/>
        <v>63327.6</v>
      </c>
      <c r="AQ83" s="26">
        <f t="shared" si="391"/>
        <v>13533.02137</v>
      </c>
      <c r="AR83" s="26">
        <f t="shared" si="392"/>
        <v>76340.12055</v>
      </c>
      <c r="AX83" s="29">
        <f t="shared" ref="AX83:BA83" si="400">H83/2</f>
        <v>3769.5</v>
      </c>
      <c r="AY83" s="29">
        <f t="shared" si="400"/>
        <v>376.95</v>
      </c>
      <c r="AZ83" s="29">
        <f t="shared" si="400"/>
        <v>376.95</v>
      </c>
      <c r="BA83" s="29">
        <f t="shared" si="400"/>
        <v>376.95</v>
      </c>
      <c r="BB83" s="29">
        <f t="shared" ref="BB83:BE83" si="401">H83/2*($E83)</f>
        <v>26386.5</v>
      </c>
      <c r="BC83" s="29">
        <f t="shared" si="401"/>
        <v>2638.65</v>
      </c>
      <c r="BD83" s="29">
        <f t="shared" si="401"/>
        <v>2638.65</v>
      </c>
      <c r="BE83" s="29">
        <f t="shared" si="401"/>
        <v>2638.65</v>
      </c>
      <c r="BG83" s="29">
        <f t="shared" si="25"/>
        <v>15831.9</v>
      </c>
      <c r="BH83" s="29">
        <f t="shared" si="395"/>
        <v>189982.8</v>
      </c>
    </row>
    <row r="84" ht="24.75" customHeight="1">
      <c r="A84" s="31"/>
      <c r="B84" s="32"/>
      <c r="C84" s="15" t="s">
        <v>111</v>
      </c>
      <c r="D84" s="16" t="s">
        <v>112</v>
      </c>
      <c r="E84" s="32"/>
      <c r="F84" s="32"/>
      <c r="G84" s="33" t="str">
        <f>IF(H84="","",TRUNC((H84*12)/365,2))</f>
        <v/>
      </c>
      <c r="H84" s="33"/>
      <c r="I84" s="33"/>
      <c r="J84" s="33"/>
      <c r="K84" s="33"/>
      <c r="L84" s="33"/>
      <c r="M84" s="33"/>
      <c r="N84" s="33"/>
      <c r="O84" s="33" t="str">
        <f>IF(G84="","",((G84*20)*0.3))</f>
        <v/>
      </c>
      <c r="P84" s="33"/>
      <c r="Q84" s="33"/>
      <c r="R84" s="33"/>
      <c r="S84" s="34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7"/>
      <c r="AI84" s="27"/>
      <c r="AJ84" s="28"/>
      <c r="AK84" s="25"/>
      <c r="AL84" s="35">
        <f t="shared" ref="AL84:AR84" si="402">SUM(AL80:AL83)</f>
        <v>320868</v>
      </c>
      <c r="AM84" s="35">
        <f t="shared" si="402"/>
        <v>750888</v>
      </c>
      <c r="AN84" s="35">
        <f t="shared" si="402"/>
        <v>107175.6</v>
      </c>
      <c r="AO84" s="35">
        <f t="shared" si="402"/>
        <v>107175.6</v>
      </c>
      <c r="AP84" s="35">
        <f t="shared" si="402"/>
        <v>107175.6</v>
      </c>
      <c r="AQ84" s="35">
        <f t="shared" si="402"/>
        <v>22903.2789</v>
      </c>
      <c r="AR84" s="35">
        <f t="shared" si="402"/>
        <v>136230.7068</v>
      </c>
      <c r="AS84" s="35">
        <f>SUM(AL84:AR84)</f>
        <v>1552416.786</v>
      </c>
      <c r="AT84" s="35">
        <f>SUM(S80:S83)</f>
        <v>1552416.786</v>
      </c>
      <c r="AU84" s="35">
        <f>AS84-AT84</f>
        <v>0</v>
      </c>
      <c r="AX84" s="29">
        <f t="shared" ref="AX84:BA84" si="403">H84/2</f>
        <v>0</v>
      </c>
      <c r="AY84" s="29">
        <f t="shared" si="403"/>
        <v>0</v>
      </c>
      <c r="AZ84" s="29">
        <f t="shared" si="403"/>
        <v>0</v>
      </c>
      <c r="BA84" s="29">
        <f t="shared" si="403"/>
        <v>0</v>
      </c>
      <c r="BB84" s="29">
        <f t="shared" ref="BB84:BE84" si="404">SUM(BB80:BB83)</f>
        <v>44656.5</v>
      </c>
      <c r="BC84" s="29">
        <f t="shared" si="404"/>
        <v>4465.65</v>
      </c>
      <c r="BD84" s="29">
        <f t="shared" si="404"/>
        <v>4465.65</v>
      </c>
      <c r="BE84" s="29">
        <f t="shared" si="404"/>
        <v>4465.65</v>
      </c>
      <c r="BG84" s="29">
        <f t="shared" si="25"/>
        <v>0</v>
      </c>
      <c r="BH84" s="39">
        <f>SUM(BH80:BH83)</f>
        <v>321526.8</v>
      </c>
    </row>
    <row r="85" ht="24.75" customHeight="1">
      <c r="A85" s="21" t="s">
        <v>29</v>
      </c>
      <c r="B85" s="21">
        <v>1.0</v>
      </c>
      <c r="C85" s="22" t="s">
        <v>111</v>
      </c>
      <c r="D85" s="23" t="s">
        <v>113</v>
      </c>
      <c r="E85" s="21">
        <v>1.0</v>
      </c>
      <c r="F85" s="21">
        <v>1.0</v>
      </c>
      <c r="G85" s="24">
        <f t="shared" ref="G85:G91" si="407">(((SUM(H85:K85))*12)/365)</f>
        <v>705.2054795</v>
      </c>
      <c r="H85" s="24">
        <f t="shared" ref="H85:H91" si="408">ROUNDUP(AJ85,0)</f>
        <v>16500</v>
      </c>
      <c r="I85" s="24">
        <f t="shared" ref="I85:I91" si="409">H85*0.1</f>
        <v>1650</v>
      </c>
      <c r="J85" s="24">
        <f t="shared" ref="J85:J91" si="410">H85*0.1</f>
        <v>1650</v>
      </c>
      <c r="K85" s="24">
        <f t="shared" ref="K85:K91" si="411">H85*0.1</f>
        <v>1650</v>
      </c>
      <c r="L85" s="24">
        <f t="shared" ref="L85:L91" si="412">((H85+I85+J85+K85)*12)*E85</f>
        <v>257400</v>
      </c>
      <c r="M85" s="24">
        <v>0.0</v>
      </c>
      <c r="N85" s="24"/>
      <c r="O85" s="24">
        <f t="shared" ref="O85:O91" si="413">IF(G85="","",((G85*20)*30%))</f>
        <v>4231.232877</v>
      </c>
      <c r="P85" s="24">
        <f t="shared" ref="P85:P91" si="414">O85*E85</f>
        <v>4231.232877</v>
      </c>
      <c r="Q85" s="24">
        <f t="shared" ref="Q85:Q91" si="415">IF(B85=1,(G85*40),(((((H85+I85)*12)/365)*40)))</f>
        <v>28208.21918</v>
      </c>
      <c r="R85" s="24">
        <f t="shared" ref="R85:R91" si="416">Q85*E85</f>
        <v>28208.21918</v>
      </c>
      <c r="S85" s="24">
        <f t="shared" ref="S85:S91" si="417">(((H85*12)+(I85*12)+(J85*12)+(K85*12)+(M85*12)+O85+Q85))*E85</f>
        <v>289839.4521</v>
      </c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6">
        <v>16500.0</v>
      </c>
      <c r="AH85" s="27">
        <v>0.0</v>
      </c>
      <c r="AI85" s="27">
        <f>AI83</f>
        <v>0.08</v>
      </c>
      <c r="AJ85" s="28">
        <f t="shared" ref="AJ85:AJ91" si="418">IF(B85=1,((AG85*AH85)+AG85),((AG85*AI85)+AG85))</f>
        <v>16500</v>
      </c>
      <c r="AK85" s="25"/>
      <c r="AL85" s="26">
        <f t="shared" ref="AL85:AL86" si="419">IF(B85=1,((E85*H85)*12),"")</f>
        <v>198000</v>
      </c>
      <c r="AM85" s="26" t="str">
        <f t="shared" ref="AM85:AM91" si="420">IF(B85=2,((E85*H85)*12),"")</f>
        <v/>
      </c>
      <c r="AN85" s="26">
        <f t="shared" ref="AN85:AN91" si="421">((I85*12)*E85)</f>
        <v>19800</v>
      </c>
      <c r="AO85" s="26">
        <f t="shared" ref="AO85:AO91" si="422">((J85*12)*E85)</f>
        <v>19800</v>
      </c>
      <c r="AP85" s="26">
        <f t="shared" ref="AP85:AP91" si="423">((K85*12)*E85)</f>
        <v>19800</v>
      </c>
      <c r="AQ85" s="26">
        <f t="shared" ref="AQ85:AQ91" si="424">O85*E85</f>
        <v>4231.232877</v>
      </c>
      <c r="AR85" s="26">
        <f t="shared" ref="AR85:AR91" si="425">E85*Q85</f>
        <v>28208.21918</v>
      </c>
      <c r="AX85" s="29">
        <f t="shared" ref="AX85:BA85" si="405">H85/2</f>
        <v>8250</v>
      </c>
      <c r="AY85" s="29">
        <f t="shared" si="405"/>
        <v>825</v>
      </c>
      <c r="AZ85" s="29">
        <f t="shared" si="405"/>
        <v>825</v>
      </c>
      <c r="BA85" s="29">
        <f t="shared" si="405"/>
        <v>825</v>
      </c>
      <c r="BB85" s="29">
        <f t="shared" ref="BB85:BE85" si="406">H85/2*($E85)</f>
        <v>8250</v>
      </c>
      <c r="BC85" s="29">
        <f t="shared" si="406"/>
        <v>825</v>
      </c>
      <c r="BD85" s="29">
        <f t="shared" si="406"/>
        <v>825</v>
      </c>
      <c r="BE85" s="29">
        <f t="shared" si="406"/>
        <v>825</v>
      </c>
      <c r="BG85" s="29">
        <f t="shared" si="25"/>
        <v>4950</v>
      </c>
      <c r="BH85" s="29">
        <f t="shared" ref="BH85:BH284" si="428">BG85*12</f>
        <v>59400</v>
      </c>
    </row>
    <row r="86" ht="24.75" customHeight="1">
      <c r="A86" s="21" t="s">
        <v>36</v>
      </c>
      <c r="B86" s="21">
        <v>2.0</v>
      </c>
      <c r="C86" s="22" t="s">
        <v>111</v>
      </c>
      <c r="D86" s="23" t="s">
        <v>114</v>
      </c>
      <c r="E86" s="21">
        <v>1.0</v>
      </c>
      <c r="F86" s="21">
        <v>2.0</v>
      </c>
      <c r="G86" s="24">
        <f t="shared" si="407"/>
        <v>530.8273973</v>
      </c>
      <c r="H86" s="24">
        <f t="shared" si="408"/>
        <v>12420</v>
      </c>
      <c r="I86" s="24">
        <f t="shared" si="409"/>
        <v>1242</v>
      </c>
      <c r="J86" s="24">
        <f t="shared" si="410"/>
        <v>1242</v>
      </c>
      <c r="K86" s="24">
        <f t="shared" si="411"/>
        <v>1242</v>
      </c>
      <c r="L86" s="24">
        <f t="shared" si="412"/>
        <v>193752</v>
      </c>
      <c r="M86" s="24">
        <v>0.0</v>
      </c>
      <c r="N86" s="24"/>
      <c r="O86" s="24">
        <f t="shared" si="413"/>
        <v>3184.964384</v>
      </c>
      <c r="P86" s="24">
        <f t="shared" si="414"/>
        <v>3184.964384</v>
      </c>
      <c r="Q86" s="24">
        <f t="shared" si="415"/>
        <v>17966.46575</v>
      </c>
      <c r="R86" s="24">
        <f t="shared" si="416"/>
        <v>17966.46575</v>
      </c>
      <c r="S86" s="24">
        <f t="shared" si="417"/>
        <v>214903.4301</v>
      </c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6">
        <v>11500.0</v>
      </c>
      <c r="AH86" s="27">
        <v>0.08</v>
      </c>
      <c r="AI86" s="27">
        <f>AI85</f>
        <v>0.08</v>
      </c>
      <c r="AJ86" s="28">
        <f t="shared" si="418"/>
        <v>12420</v>
      </c>
      <c r="AK86" s="25"/>
      <c r="AL86" s="26" t="str">
        <f t="shared" si="419"/>
        <v/>
      </c>
      <c r="AM86" s="26">
        <f t="shared" si="420"/>
        <v>149040</v>
      </c>
      <c r="AN86" s="26">
        <f t="shared" si="421"/>
        <v>14904</v>
      </c>
      <c r="AO86" s="26">
        <f t="shared" si="422"/>
        <v>14904</v>
      </c>
      <c r="AP86" s="26">
        <f t="shared" si="423"/>
        <v>14904</v>
      </c>
      <c r="AQ86" s="26">
        <f t="shared" si="424"/>
        <v>3184.964384</v>
      </c>
      <c r="AR86" s="26">
        <f t="shared" si="425"/>
        <v>17966.46575</v>
      </c>
      <c r="AX86" s="29">
        <f t="shared" ref="AX86:BA86" si="426">H86/2</f>
        <v>6210</v>
      </c>
      <c r="AY86" s="29">
        <f t="shared" si="426"/>
        <v>621</v>
      </c>
      <c r="AZ86" s="29">
        <f t="shared" si="426"/>
        <v>621</v>
      </c>
      <c r="BA86" s="29">
        <f t="shared" si="426"/>
        <v>621</v>
      </c>
      <c r="BB86" s="29">
        <f t="shared" ref="BB86:BE86" si="427">H86/2*($E86)</f>
        <v>6210</v>
      </c>
      <c r="BC86" s="29">
        <f t="shared" si="427"/>
        <v>621</v>
      </c>
      <c r="BD86" s="29">
        <f t="shared" si="427"/>
        <v>621</v>
      </c>
      <c r="BE86" s="29">
        <f t="shared" si="427"/>
        <v>621</v>
      </c>
      <c r="BG86" s="29">
        <f t="shared" si="25"/>
        <v>3726</v>
      </c>
      <c r="BH86" s="29">
        <f t="shared" si="428"/>
        <v>44712</v>
      </c>
    </row>
    <row r="87" ht="24.75" customHeight="1">
      <c r="A87" s="21" t="s">
        <v>36</v>
      </c>
      <c r="B87" s="21">
        <v>2.0</v>
      </c>
      <c r="C87" s="22" t="s">
        <v>111</v>
      </c>
      <c r="D87" s="42" t="s">
        <v>115</v>
      </c>
      <c r="E87" s="21">
        <v>1.0</v>
      </c>
      <c r="F87" s="21">
        <v>2.0</v>
      </c>
      <c r="G87" s="24">
        <f t="shared" si="407"/>
        <v>366.5358904</v>
      </c>
      <c r="H87" s="24">
        <f t="shared" si="408"/>
        <v>8576</v>
      </c>
      <c r="I87" s="24">
        <f t="shared" si="409"/>
        <v>857.6</v>
      </c>
      <c r="J87" s="24">
        <f t="shared" si="410"/>
        <v>857.6</v>
      </c>
      <c r="K87" s="24">
        <f t="shared" si="411"/>
        <v>857.6</v>
      </c>
      <c r="L87" s="24">
        <f t="shared" si="412"/>
        <v>133785.6</v>
      </c>
      <c r="M87" s="24">
        <v>0.0</v>
      </c>
      <c r="N87" s="24"/>
      <c r="O87" s="24">
        <f t="shared" si="413"/>
        <v>2199.215342</v>
      </c>
      <c r="P87" s="24">
        <f t="shared" si="414"/>
        <v>2199.215342</v>
      </c>
      <c r="Q87" s="24">
        <f t="shared" si="415"/>
        <v>12405.83014</v>
      </c>
      <c r="R87" s="24">
        <f t="shared" si="416"/>
        <v>12405.83014</v>
      </c>
      <c r="S87" s="24">
        <f t="shared" si="417"/>
        <v>148390.6455</v>
      </c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6">
        <v>7940.0</v>
      </c>
      <c r="AH87" s="27">
        <f t="shared" ref="AH87:AI87" si="429">AH86</f>
        <v>0.08</v>
      </c>
      <c r="AI87" s="27">
        <f t="shared" si="429"/>
        <v>0.08</v>
      </c>
      <c r="AJ87" s="28">
        <f t="shared" si="418"/>
        <v>8575.2</v>
      </c>
      <c r="AK87" s="25"/>
      <c r="AL87" s="26"/>
      <c r="AM87" s="26">
        <f t="shared" si="420"/>
        <v>102912</v>
      </c>
      <c r="AN87" s="26">
        <f t="shared" si="421"/>
        <v>10291.2</v>
      </c>
      <c r="AO87" s="26">
        <f t="shared" si="422"/>
        <v>10291.2</v>
      </c>
      <c r="AP87" s="26">
        <f t="shared" si="423"/>
        <v>10291.2</v>
      </c>
      <c r="AQ87" s="26">
        <f t="shared" si="424"/>
        <v>2199.215342</v>
      </c>
      <c r="AR87" s="26">
        <f t="shared" si="425"/>
        <v>12405.83014</v>
      </c>
      <c r="AX87" s="29">
        <f t="shared" ref="AX87:BA87" si="430">H87/2</f>
        <v>4288</v>
      </c>
      <c r="AY87" s="29">
        <f t="shared" si="430"/>
        <v>428.8</v>
      </c>
      <c r="AZ87" s="29">
        <f t="shared" si="430"/>
        <v>428.8</v>
      </c>
      <c r="BA87" s="29">
        <f t="shared" si="430"/>
        <v>428.8</v>
      </c>
      <c r="BB87" s="29">
        <f t="shared" ref="BB87:BE87" si="431">H87/2*($E87)</f>
        <v>4288</v>
      </c>
      <c r="BC87" s="29">
        <f t="shared" si="431"/>
        <v>428.8</v>
      </c>
      <c r="BD87" s="29">
        <f t="shared" si="431"/>
        <v>428.8</v>
      </c>
      <c r="BE87" s="29">
        <f t="shared" si="431"/>
        <v>428.8</v>
      </c>
      <c r="BG87" s="29">
        <f t="shared" si="25"/>
        <v>2572.8</v>
      </c>
      <c r="BH87" s="29">
        <f t="shared" si="428"/>
        <v>30873.6</v>
      </c>
    </row>
    <row r="88" ht="24.75" customHeight="1">
      <c r="A88" s="21" t="s">
        <v>36</v>
      </c>
      <c r="B88" s="21">
        <v>2.0</v>
      </c>
      <c r="C88" s="22" t="s">
        <v>111</v>
      </c>
      <c r="D88" s="42" t="s">
        <v>116</v>
      </c>
      <c r="E88" s="21">
        <v>2.0</v>
      </c>
      <c r="F88" s="21">
        <v>2.0</v>
      </c>
      <c r="G88" s="24">
        <f t="shared" si="407"/>
        <v>263.1057534</v>
      </c>
      <c r="H88" s="24">
        <f t="shared" si="408"/>
        <v>6156</v>
      </c>
      <c r="I88" s="24">
        <f t="shared" si="409"/>
        <v>615.6</v>
      </c>
      <c r="J88" s="24">
        <f t="shared" si="410"/>
        <v>615.6</v>
      </c>
      <c r="K88" s="24">
        <f t="shared" si="411"/>
        <v>615.6</v>
      </c>
      <c r="L88" s="24">
        <f t="shared" si="412"/>
        <v>192067.2</v>
      </c>
      <c r="M88" s="24">
        <v>0.0</v>
      </c>
      <c r="N88" s="24"/>
      <c r="O88" s="24">
        <f t="shared" si="413"/>
        <v>1578.634521</v>
      </c>
      <c r="P88" s="24">
        <f t="shared" si="414"/>
        <v>3157.269041</v>
      </c>
      <c r="Q88" s="24">
        <f t="shared" si="415"/>
        <v>8905.117808</v>
      </c>
      <c r="R88" s="24">
        <f t="shared" si="416"/>
        <v>17810.23562</v>
      </c>
      <c r="S88" s="24">
        <f t="shared" si="417"/>
        <v>213034.7047</v>
      </c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6">
        <v>5700.0</v>
      </c>
      <c r="AH88" s="27">
        <f t="shared" ref="AH88:AI88" si="432">AH87</f>
        <v>0.08</v>
      </c>
      <c r="AI88" s="27">
        <f t="shared" si="432"/>
        <v>0.08</v>
      </c>
      <c r="AJ88" s="28">
        <f t="shared" si="418"/>
        <v>6156</v>
      </c>
      <c r="AK88" s="25"/>
      <c r="AL88" s="26" t="str">
        <f t="shared" ref="AL88:AL91" si="436">IF(B88=1,((E88*H88)*12),"")</f>
        <v/>
      </c>
      <c r="AM88" s="26">
        <f t="shared" si="420"/>
        <v>147744</v>
      </c>
      <c r="AN88" s="26">
        <f t="shared" si="421"/>
        <v>14774.4</v>
      </c>
      <c r="AO88" s="26">
        <f t="shared" si="422"/>
        <v>14774.4</v>
      </c>
      <c r="AP88" s="26">
        <f t="shared" si="423"/>
        <v>14774.4</v>
      </c>
      <c r="AQ88" s="26">
        <f t="shared" si="424"/>
        <v>3157.269041</v>
      </c>
      <c r="AR88" s="26">
        <f t="shared" si="425"/>
        <v>17810.23562</v>
      </c>
      <c r="AX88" s="29">
        <f t="shared" ref="AX88:BA88" si="433">H88/2</f>
        <v>3078</v>
      </c>
      <c r="AY88" s="29">
        <f t="shared" si="433"/>
        <v>307.8</v>
      </c>
      <c r="AZ88" s="29">
        <f t="shared" si="433"/>
        <v>307.8</v>
      </c>
      <c r="BA88" s="29">
        <f t="shared" si="433"/>
        <v>307.8</v>
      </c>
      <c r="BB88" s="29">
        <f t="shared" ref="BB88:BE88" si="434">H88/2*($E88)</f>
        <v>6156</v>
      </c>
      <c r="BC88" s="29">
        <f t="shared" si="434"/>
        <v>615.6</v>
      </c>
      <c r="BD88" s="29">
        <f t="shared" si="434"/>
        <v>615.6</v>
      </c>
      <c r="BE88" s="29">
        <f t="shared" si="434"/>
        <v>615.6</v>
      </c>
      <c r="BG88" s="29">
        <f t="shared" si="25"/>
        <v>3693.6</v>
      </c>
      <c r="BH88" s="29">
        <f t="shared" si="428"/>
        <v>44323.2</v>
      </c>
    </row>
    <row r="89" ht="24.75" customHeight="1">
      <c r="A89" s="21" t="s">
        <v>36</v>
      </c>
      <c r="B89" s="21">
        <v>2.0</v>
      </c>
      <c r="C89" s="22" t="s">
        <v>111</v>
      </c>
      <c r="D89" s="42" t="s">
        <v>117</v>
      </c>
      <c r="E89" s="21">
        <v>1.0</v>
      </c>
      <c r="F89" s="21">
        <v>2.0</v>
      </c>
      <c r="G89" s="24">
        <f t="shared" si="407"/>
        <v>252.72</v>
      </c>
      <c r="H89" s="24">
        <f t="shared" si="408"/>
        <v>5913</v>
      </c>
      <c r="I89" s="24">
        <f t="shared" si="409"/>
        <v>591.3</v>
      </c>
      <c r="J89" s="24">
        <f t="shared" si="410"/>
        <v>591.3</v>
      </c>
      <c r="K89" s="24">
        <f t="shared" si="411"/>
        <v>591.3</v>
      </c>
      <c r="L89" s="24">
        <f t="shared" si="412"/>
        <v>92242.8</v>
      </c>
      <c r="M89" s="24">
        <v>0.0</v>
      </c>
      <c r="N89" s="24"/>
      <c r="O89" s="24">
        <f t="shared" si="413"/>
        <v>1516.32</v>
      </c>
      <c r="P89" s="24">
        <f t="shared" si="414"/>
        <v>1516.32</v>
      </c>
      <c r="Q89" s="24">
        <f t="shared" si="415"/>
        <v>8553.6</v>
      </c>
      <c r="R89" s="24">
        <f t="shared" si="416"/>
        <v>8553.6</v>
      </c>
      <c r="S89" s="24">
        <f t="shared" si="417"/>
        <v>102312.72</v>
      </c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6">
        <v>5475.0</v>
      </c>
      <c r="AH89" s="27">
        <f t="shared" ref="AH89:AI89" si="435">AH88</f>
        <v>0.08</v>
      </c>
      <c r="AI89" s="27">
        <f t="shared" si="435"/>
        <v>0.08</v>
      </c>
      <c r="AJ89" s="28">
        <f t="shared" si="418"/>
        <v>5913</v>
      </c>
      <c r="AK89" s="25"/>
      <c r="AL89" s="26" t="str">
        <f t="shared" si="436"/>
        <v/>
      </c>
      <c r="AM89" s="26">
        <f t="shared" si="420"/>
        <v>70956</v>
      </c>
      <c r="AN89" s="26">
        <f t="shared" si="421"/>
        <v>7095.6</v>
      </c>
      <c r="AO89" s="26">
        <f t="shared" si="422"/>
        <v>7095.6</v>
      </c>
      <c r="AP89" s="26">
        <f t="shared" si="423"/>
        <v>7095.6</v>
      </c>
      <c r="AQ89" s="26">
        <f t="shared" si="424"/>
        <v>1516.32</v>
      </c>
      <c r="AR89" s="26">
        <f t="shared" si="425"/>
        <v>8553.6</v>
      </c>
      <c r="AX89" s="29">
        <f t="shared" ref="AX89:BA89" si="437">H89/2</f>
        <v>2956.5</v>
      </c>
      <c r="AY89" s="29">
        <f t="shared" si="437"/>
        <v>295.65</v>
      </c>
      <c r="AZ89" s="29">
        <f t="shared" si="437"/>
        <v>295.65</v>
      </c>
      <c r="BA89" s="29">
        <f t="shared" si="437"/>
        <v>295.65</v>
      </c>
      <c r="BB89" s="29">
        <f t="shared" ref="BB89:BE89" si="438">H89/2*($E89)</f>
        <v>2956.5</v>
      </c>
      <c r="BC89" s="29">
        <f t="shared" si="438"/>
        <v>295.65</v>
      </c>
      <c r="BD89" s="29">
        <f t="shared" si="438"/>
        <v>295.65</v>
      </c>
      <c r="BE89" s="29">
        <f t="shared" si="438"/>
        <v>295.65</v>
      </c>
      <c r="BG89" s="29">
        <f t="shared" si="25"/>
        <v>1773.9</v>
      </c>
      <c r="BH89" s="29">
        <f t="shared" si="428"/>
        <v>21286.8</v>
      </c>
    </row>
    <row r="90" ht="24.75" customHeight="1">
      <c r="A90" s="21" t="s">
        <v>36</v>
      </c>
      <c r="B90" s="21">
        <v>2.0</v>
      </c>
      <c r="C90" s="22" t="s">
        <v>111</v>
      </c>
      <c r="D90" s="42" t="s">
        <v>118</v>
      </c>
      <c r="E90" s="21">
        <v>1.0</v>
      </c>
      <c r="F90" s="21">
        <v>2.0</v>
      </c>
      <c r="G90" s="24">
        <f t="shared" si="407"/>
        <v>240.0263014</v>
      </c>
      <c r="H90" s="24">
        <f t="shared" si="408"/>
        <v>5616</v>
      </c>
      <c r="I90" s="24">
        <f t="shared" si="409"/>
        <v>561.6</v>
      </c>
      <c r="J90" s="24">
        <f t="shared" si="410"/>
        <v>561.6</v>
      </c>
      <c r="K90" s="24">
        <f t="shared" si="411"/>
        <v>561.6</v>
      </c>
      <c r="L90" s="24">
        <f t="shared" si="412"/>
        <v>87609.6</v>
      </c>
      <c r="M90" s="24">
        <v>0.0</v>
      </c>
      <c r="N90" s="24"/>
      <c r="O90" s="24">
        <f t="shared" si="413"/>
        <v>1440.157808</v>
      </c>
      <c r="P90" s="24">
        <f t="shared" si="414"/>
        <v>1440.157808</v>
      </c>
      <c r="Q90" s="24">
        <f t="shared" si="415"/>
        <v>8123.967123</v>
      </c>
      <c r="R90" s="24">
        <f t="shared" si="416"/>
        <v>8123.967123</v>
      </c>
      <c r="S90" s="24">
        <f t="shared" si="417"/>
        <v>97173.72493</v>
      </c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6">
        <v>5200.0</v>
      </c>
      <c r="AH90" s="27">
        <f t="shared" ref="AH90:AI90" si="439">AH89</f>
        <v>0.08</v>
      </c>
      <c r="AI90" s="27">
        <f t="shared" si="439"/>
        <v>0.08</v>
      </c>
      <c r="AJ90" s="28">
        <f t="shared" si="418"/>
        <v>5616</v>
      </c>
      <c r="AK90" s="25"/>
      <c r="AL90" s="26" t="str">
        <f t="shared" si="436"/>
        <v/>
      </c>
      <c r="AM90" s="26">
        <f t="shared" si="420"/>
        <v>67392</v>
      </c>
      <c r="AN90" s="26">
        <f t="shared" si="421"/>
        <v>6739.2</v>
      </c>
      <c r="AO90" s="26">
        <f t="shared" si="422"/>
        <v>6739.2</v>
      </c>
      <c r="AP90" s="26">
        <f t="shared" si="423"/>
        <v>6739.2</v>
      </c>
      <c r="AQ90" s="26">
        <f t="shared" si="424"/>
        <v>1440.157808</v>
      </c>
      <c r="AR90" s="26">
        <f t="shared" si="425"/>
        <v>8123.967123</v>
      </c>
      <c r="AX90" s="29">
        <f t="shared" ref="AX90:BA90" si="440">H90/2</f>
        <v>2808</v>
      </c>
      <c r="AY90" s="29">
        <f t="shared" si="440"/>
        <v>280.8</v>
      </c>
      <c r="AZ90" s="29">
        <f t="shared" si="440"/>
        <v>280.8</v>
      </c>
      <c r="BA90" s="29">
        <f t="shared" si="440"/>
        <v>280.8</v>
      </c>
      <c r="BB90" s="29">
        <f t="shared" ref="BB90:BE90" si="441">H90/2*($E90)</f>
        <v>2808</v>
      </c>
      <c r="BC90" s="29">
        <f t="shared" si="441"/>
        <v>280.8</v>
      </c>
      <c r="BD90" s="29">
        <f t="shared" si="441"/>
        <v>280.8</v>
      </c>
      <c r="BE90" s="29">
        <f t="shared" si="441"/>
        <v>280.8</v>
      </c>
      <c r="BG90" s="29">
        <f t="shared" si="25"/>
        <v>1684.8</v>
      </c>
      <c r="BH90" s="29">
        <f t="shared" si="428"/>
        <v>20217.6</v>
      </c>
    </row>
    <row r="91" ht="24.75" customHeight="1">
      <c r="A91" s="21" t="s">
        <v>36</v>
      </c>
      <c r="B91" s="21">
        <v>2.0</v>
      </c>
      <c r="C91" s="22" t="s">
        <v>111</v>
      </c>
      <c r="D91" s="42" t="s">
        <v>119</v>
      </c>
      <c r="E91" s="21">
        <v>1.0</v>
      </c>
      <c r="F91" s="21">
        <v>2.0</v>
      </c>
      <c r="G91" s="24">
        <f t="shared" si="407"/>
        <v>259.6438356</v>
      </c>
      <c r="H91" s="24">
        <f t="shared" si="408"/>
        <v>6075</v>
      </c>
      <c r="I91" s="24">
        <f t="shared" si="409"/>
        <v>607.5</v>
      </c>
      <c r="J91" s="24">
        <f t="shared" si="410"/>
        <v>607.5</v>
      </c>
      <c r="K91" s="24">
        <f t="shared" si="411"/>
        <v>607.5</v>
      </c>
      <c r="L91" s="24">
        <f t="shared" si="412"/>
        <v>94770</v>
      </c>
      <c r="M91" s="24">
        <v>0.0</v>
      </c>
      <c r="N91" s="24"/>
      <c r="O91" s="24">
        <f t="shared" si="413"/>
        <v>1557.863014</v>
      </c>
      <c r="P91" s="24">
        <f t="shared" si="414"/>
        <v>1557.863014</v>
      </c>
      <c r="Q91" s="24">
        <f t="shared" si="415"/>
        <v>8787.945205</v>
      </c>
      <c r="R91" s="24">
        <f t="shared" si="416"/>
        <v>8787.945205</v>
      </c>
      <c r="S91" s="24">
        <f t="shared" si="417"/>
        <v>105115.8082</v>
      </c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6">
        <v>5625.0</v>
      </c>
      <c r="AH91" s="27">
        <f t="shared" ref="AH91:AI91" si="442">AH90</f>
        <v>0.08</v>
      </c>
      <c r="AI91" s="27">
        <f t="shared" si="442"/>
        <v>0.08</v>
      </c>
      <c r="AJ91" s="28">
        <f t="shared" si="418"/>
        <v>6075</v>
      </c>
      <c r="AK91" s="25"/>
      <c r="AL91" s="26" t="str">
        <f t="shared" si="436"/>
        <v/>
      </c>
      <c r="AM91" s="26">
        <f t="shared" si="420"/>
        <v>72900</v>
      </c>
      <c r="AN91" s="26">
        <f t="shared" si="421"/>
        <v>7290</v>
      </c>
      <c r="AO91" s="26">
        <f t="shared" si="422"/>
        <v>7290</v>
      </c>
      <c r="AP91" s="26">
        <f t="shared" si="423"/>
        <v>7290</v>
      </c>
      <c r="AQ91" s="26">
        <f t="shared" si="424"/>
        <v>1557.863014</v>
      </c>
      <c r="AR91" s="26">
        <f t="shared" si="425"/>
        <v>8787.945205</v>
      </c>
      <c r="AX91" s="29">
        <f t="shared" ref="AX91:BA91" si="443">H91/2</f>
        <v>3037.5</v>
      </c>
      <c r="AY91" s="29">
        <f t="shared" si="443"/>
        <v>303.75</v>
      </c>
      <c r="AZ91" s="29">
        <f t="shared" si="443"/>
        <v>303.75</v>
      </c>
      <c r="BA91" s="29">
        <f t="shared" si="443"/>
        <v>303.75</v>
      </c>
      <c r="BB91" s="29">
        <f t="shared" ref="BB91:BE91" si="444">H91/2*($E91)</f>
        <v>3037.5</v>
      </c>
      <c r="BC91" s="29">
        <f t="shared" si="444"/>
        <v>303.75</v>
      </c>
      <c r="BD91" s="29">
        <f t="shared" si="444"/>
        <v>303.75</v>
      </c>
      <c r="BE91" s="29">
        <f t="shared" si="444"/>
        <v>303.75</v>
      </c>
      <c r="BG91" s="29">
        <f t="shared" si="25"/>
        <v>1822.5</v>
      </c>
      <c r="BH91" s="29">
        <f t="shared" si="428"/>
        <v>21870</v>
      </c>
    </row>
    <row r="92" ht="24.75" customHeight="1">
      <c r="A92" s="31"/>
      <c r="B92" s="32"/>
      <c r="C92" s="15" t="s">
        <v>120</v>
      </c>
      <c r="D92" s="16" t="s">
        <v>121</v>
      </c>
      <c r="E92" s="32"/>
      <c r="F92" s="32"/>
      <c r="G92" s="33" t="str">
        <f>IF(H92="","",TRUNC((H92*12)/365,2))</f>
        <v/>
      </c>
      <c r="H92" s="33"/>
      <c r="I92" s="33"/>
      <c r="J92" s="33"/>
      <c r="K92" s="33"/>
      <c r="L92" s="33"/>
      <c r="M92" s="33"/>
      <c r="N92" s="33"/>
      <c r="O92" s="33" t="str">
        <f>IF(G92="","",((G92*20)*0.3))</f>
        <v/>
      </c>
      <c r="P92" s="33"/>
      <c r="Q92" s="33"/>
      <c r="R92" s="33"/>
      <c r="S92" s="34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7"/>
      <c r="AI92" s="27"/>
      <c r="AJ92" s="28"/>
      <c r="AK92" s="25"/>
      <c r="AL92" s="35">
        <f t="shared" ref="AL92:AR92" si="445">SUM(AL85:AL91)</f>
        <v>198000</v>
      </c>
      <c r="AM92" s="35">
        <f t="shared" si="445"/>
        <v>610944</v>
      </c>
      <c r="AN92" s="35">
        <f t="shared" si="445"/>
        <v>80894.4</v>
      </c>
      <c r="AO92" s="35">
        <f t="shared" si="445"/>
        <v>80894.4</v>
      </c>
      <c r="AP92" s="35">
        <f t="shared" si="445"/>
        <v>80894.4</v>
      </c>
      <c r="AQ92" s="35">
        <f t="shared" si="445"/>
        <v>17287.02247</v>
      </c>
      <c r="AR92" s="35">
        <f t="shared" si="445"/>
        <v>101856.263</v>
      </c>
      <c r="AS92" s="35">
        <f>SUM(AL92:AR92)</f>
        <v>1170770.485</v>
      </c>
      <c r="AT92" s="35">
        <f>SUM(S85:S91)</f>
        <v>1170770.485</v>
      </c>
      <c r="AU92" s="35">
        <f>AS92-AT92</f>
        <v>-0.0000000002328306437</v>
      </c>
      <c r="AX92" s="29">
        <f t="shared" ref="AX92:BA92" si="446">H92/2</f>
        <v>0</v>
      </c>
      <c r="AY92" s="29">
        <f t="shared" si="446"/>
        <v>0</v>
      </c>
      <c r="AZ92" s="29">
        <f t="shared" si="446"/>
        <v>0</v>
      </c>
      <c r="BA92" s="29">
        <f t="shared" si="446"/>
        <v>0</v>
      </c>
      <c r="BB92" s="29">
        <f t="shared" ref="BB92:BE92" si="447">SUM(BB85:BB91)</f>
        <v>33706</v>
      </c>
      <c r="BC92" s="29">
        <f t="shared" si="447"/>
        <v>3370.6</v>
      </c>
      <c r="BD92" s="29">
        <f t="shared" si="447"/>
        <v>3370.6</v>
      </c>
      <c r="BE92" s="29">
        <f t="shared" si="447"/>
        <v>3370.6</v>
      </c>
      <c r="BG92" s="29">
        <f t="shared" si="25"/>
        <v>0</v>
      </c>
      <c r="BH92" s="29">
        <f t="shared" si="428"/>
        <v>0</v>
      </c>
    </row>
    <row r="93" ht="24.75" customHeight="1">
      <c r="A93" s="21" t="s">
        <v>29</v>
      </c>
      <c r="B93" s="21">
        <v>1.0</v>
      </c>
      <c r="C93" s="22" t="s">
        <v>120</v>
      </c>
      <c r="D93" s="42" t="s">
        <v>122</v>
      </c>
      <c r="E93" s="21">
        <v>1.0</v>
      </c>
      <c r="F93" s="21">
        <v>1.0</v>
      </c>
      <c r="G93" s="24">
        <f t="shared" ref="G93:G98" si="450">(((SUM(H93:K93))*12)/365)</f>
        <v>638.5315068</v>
      </c>
      <c r="H93" s="24">
        <f t="shared" ref="H93:H98" si="451">ROUNDUP(AJ93,0)</f>
        <v>14940</v>
      </c>
      <c r="I93" s="24">
        <f t="shared" ref="I93:I98" si="452">H93*0.1</f>
        <v>1494</v>
      </c>
      <c r="J93" s="24">
        <f t="shared" ref="J93:J98" si="453">H93*0.1</f>
        <v>1494</v>
      </c>
      <c r="K93" s="24">
        <f t="shared" ref="K93:K98" si="454">H93*0.1</f>
        <v>1494</v>
      </c>
      <c r="L93" s="24">
        <f t="shared" ref="L93:L98" si="455">((H93+I93+J93+K93)*12)*E93</f>
        <v>233064</v>
      </c>
      <c r="M93" s="24">
        <v>0.0</v>
      </c>
      <c r="N93" s="24"/>
      <c r="O93" s="24">
        <f t="shared" ref="O93:O98" si="456">IF(G93="","",((G93*20)*30%))</f>
        <v>3831.189041</v>
      </c>
      <c r="P93" s="24">
        <f t="shared" ref="P93:P98" si="457">O93*E93</f>
        <v>3831.189041</v>
      </c>
      <c r="Q93" s="24">
        <f t="shared" ref="Q93:Q98" si="458">IF(B93=1,(G93*40),(((((H93+I93)*12)/365)*40)))</f>
        <v>25541.26027</v>
      </c>
      <c r="R93" s="24">
        <f t="shared" ref="R93:R98" si="459">Q93*E93</f>
        <v>25541.26027</v>
      </c>
      <c r="S93" s="24">
        <f t="shared" ref="S93:S98" si="460">(((H93*12)+(I93*12)+(J93*12)+(K93*12)+(M93*12)+O93+Q93))*E93</f>
        <v>262436.4493</v>
      </c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6">
        <v>14940.0</v>
      </c>
      <c r="AH93" s="27">
        <v>0.0</v>
      </c>
      <c r="AI93" s="27">
        <f>AI91</f>
        <v>0.08</v>
      </c>
      <c r="AJ93" s="28">
        <f t="shared" ref="AJ93:AJ98" si="461">IF(B93=1,((AG93*AH93)+AG93),((AG93*AI93)+AG93))</f>
        <v>14940</v>
      </c>
      <c r="AK93" s="25"/>
      <c r="AL93" s="26">
        <f t="shared" ref="AL93:AL98" si="462">IF(B93=1,((E93*H93)*12),"")</f>
        <v>179280</v>
      </c>
      <c r="AM93" s="26" t="str">
        <f t="shared" ref="AM93:AM98" si="463">IF(B93=2,((E93*H93)*12),"")</f>
        <v/>
      </c>
      <c r="AN93" s="26">
        <f t="shared" ref="AN93:AN98" si="464">((I93*12)*E93)</f>
        <v>17928</v>
      </c>
      <c r="AO93" s="26">
        <f t="shared" ref="AO93:AO98" si="465">((J93*12)*E93)</f>
        <v>17928</v>
      </c>
      <c r="AP93" s="26">
        <f t="shared" ref="AP93:AP98" si="466">((K93*12)*E93)</f>
        <v>17928</v>
      </c>
      <c r="AQ93" s="26">
        <f t="shared" ref="AQ93:AQ98" si="467">O93*E93</f>
        <v>3831.189041</v>
      </c>
      <c r="AR93" s="26">
        <f t="shared" ref="AR93:AR98" si="468">E93*Q93</f>
        <v>25541.26027</v>
      </c>
      <c r="AX93" s="29">
        <f t="shared" ref="AX93:BA93" si="448">H93/2</f>
        <v>7470</v>
      </c>
      <c r="AY93" s="29">
        <f t="shared" si="448"/>
        <v>747</v>
      </c>
      <c r="AZ93" s="29">
        <f t="shared" si="448"/>
        <v>747</v>
      </c>
      <c r="BA93" s="29">
        <f t="shared" si="448"/>
        <v>747</v>
      </c>
      <c r="BB93" s="29">
        <f t="shared" ref="BB93:BE93" si="449">H93/2*($E93)</f>
        <v>7470</v>
      </c>
      <c r="BC93" s="29">
        <f t="shared" si="449"/>
        <v>747</v>
      </c>
      <c r="BD93" s="29">
        <f t="shared" si="449"/>
        <v>747</v>
      </c>
      <c r="BE93" s="29">
        <f t="shared" si="449"/>
        <v>747</v>
      </c>
      <c r="BG93" s="29">
        <f t="shared" si="25"/>
        <v>4482</v>
      </c>
      <c r="BH93" s="29">
        <f t="shared" si="428"/>
        <v>53784</v>
      </c>
    </row>
    <row r="94" ht="24.75" customHeight="1">
      <c r="A94" s="21" t="s">
        <v>36</v>
      </c>
      <c r="B94" s="21">
        <v>2.0</v>
      </c>
      <c r="C94" s="22" t="s">
        <v>120</v>
      </c>
      <c r="D94" s="42" t="s">
        <v>123</v>
      </c>
      <c r="E94" s="21">
        <v>2.0</v>
      </c>
      <c r="F94" s="21">
        <v>2.0</v>
      </c>
      <c r="G94" s="24">
        <f t="shared" si="450"/>
        <v>363.0739726</v>
      </c>
      <c r="H94" s="24">
        <f t="shared" si="451"/>
        <v>8495</v>
      </c>
      <c r="I94" s="24">
        <f t="shared" si="452"/>
        <v>849.5</v>
      </c>
      <c r="J94" s="24">
        <f t="shared" si="453"/>
        <v>849.5</v>
      </c>
      <c r="K94" s="24">
        <f t="shared" si="454"/>
        <v>849.5</v>
      </c>
      <c r="L94" s="24">
        <f t="shared" si="455"/>
        <v>265044</v>
      </c>
      <c r="M94" s="24">
        <v>0.0</v>
      </c>
      <c r="N94" s="24"/>
      <c r="O94" s="24">
        <f t="shared" si="456"/>
        <v>2178.443836</v>
      </c>
      <c r="P94" s="24">
        <f t="shared" si="457"/>
        <v>4356.887671</v>
      </c>
      <c r="Q94" s="24">
        <f t="shared" si="458"/>
        <v>12288.65753</v>
      </c>
      <c r="R94" s="24">
        <f t="shared" si="459"/>
        <v>24577.31507</v>
      </c>
      <c r="S94" s="24">
        <f t="shared" si="460"/>
        <v>293978.2027</v>
      </c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6">
        <v>7865.0</v>
      </c>
      <c r="AH94" s="27">
        <v>0.08</v>
      </c>
      <c r="AI94" s="27">
        <f>AI93</f>
        <v>0.08</v>
      </c>
      <c r="AJ94" s="28">
        <f t="shared" si="461"/>
        <v>8494.2</v>
      </c>
      <c r="AK94" s="25"/>
      <c r="AL94" s="26" t="str">
        <f t="shared" si="462"/>
        <v/>
      </c>
      <c r="AM94" s="26">
        <f t="shared" si="463"/>
        <v>203880</v>
      </c>
      <c r="AN94" s="26">
        <f t="shared" si="464"/>
        <v>20388</v>
      </c>
      <c r="AO94" s="26">
        <f t="shared" si="465"/>
        <v>20388</v>
      </c>
      <c r="AP94" s="26">
        <f t="shared" si="466"/>
        <v>20388</v>
      </c>
      <c r="AQ94" s="26">
        <f t="shared" si="467"/>
        <v>4356.887671</v>
      </c>
      <c r="AR94" s="26">
        <f t="shared" si="468"/>
        <v>24577.31507</v>
      </c>
      <c r="AX94" s="29">
        <f t="shared" ref="AX94:BA94" si="469">H94/2</f>
        <v>4247.5</v>
      </c>
      <c r="AY94" s="29">
        <f t="shared" si="469"/>
        <v>424.75</v>
      </c>
      <c r="AZ94" s="29">
        <f t="shared" si="469"/>
        <v>424.75</v>
      </c>
      <c r="BA94" s="29">
        <f t="shared" si="469"/>
        <v>424.75</v>
      </c>
      <c r="BB94" s="29">
        <f t="shared" ref="BB94:BE94" si="470">H94/2*($E94)</f>
        <v>8495</v>
      </c>
      <c r="BC94" s="29">
        <f t="shared" si="470"/>
        <v>849.5</v>
      </c>
      <c r="BD94" s="29">
        <f t="shared" si="470"/>
        <v>849.5</v>
      </c>
      <c r="BE94" s="29">
        <f t="shared" si="470"/>
        <v>849.5</v>
      </c>
      <c r="BG94" s="29">
        <f t="shared" si="25"/>
        <v>5097</v>
      </c>
      <c r="BH94" s="29">
        <f t="shared" si="428"/>
        <v>61164</v>
      </c>
    </row>
    <row r="95" ht="24.75" customHeight="1">
      <c r="A95" s="21" t="s">
        <v>36</v>
      </c>
      <c r="B95" s="21">
        <v>2.0</v>
      </c>
      <c r="C95" s="22" t="s">
        <v>120</v>
      </c>
      <c r="D95" s="42" t="s">
        <v>115</v>
      </c>
      <c r="E95" s="21">
        <v>1.0</v>
      </c>
      <c r="F95" s="21">
        <v>2.0</v>
      </c>
      <c r="G95" s="24">
        <f t="shared" si="450"/>
        <v>366.5358904</v>
      </c>
      <c r="H95" s="24">
        <f t="shared" si="451"/>
        <v>8576</v>
      </c>
      <c r="I95" s="24">
        <f t="shared" si="452"/>
        <v>857.6</v>
      </c>
      <c r="J95" s="24">
        <f t="shared" si="453"/>
        <v>857.6</v>
      </c>
      <c r="K95" s="24">
        <f t="shared" si="454"/>
        <v>857.6</v>
      </c>
      <c r="L95" s="24">
        <f t="shared" si="455"/>
        <v>133785.6</v>
      </c>
      <c r="M95" s="24">
        <v>0.0</v>
      </c>
      <c r="N95" s="24"/>
      <c r="O95" s="24">
        <f t="shared" si="456"/>
        <v>2199.215342</v>
      </c>
      <c r="P95" s="24">
        <f t="shared" si="457"/>
        <v>2199.215342</v>
      </c>
      <c r="Q95" s="24">
        <f t="shared" si="458"/>
        <v>12405.83014</v>
      </c>
      <c r="R95" s="24">
        <f t="shared" si="459"/>
        <v>12405.83014</v>
      </c>
      <c r="S95" s="24">
        <f t="shared" si="460"/>
        <v>148390.6455</v>
      </c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6">
        <v>7940.0</v>
      </c>
      <c r="AH95" s="27">
        <f t="shared" ref="AH95:AI95" si="471">AH94</f>
        <v>0.08</v>
      </c>
      <c r="AI95" s="27">
        <f t="shared" si="471"/>
        <v>0.08</v>
      </c>
      <c r="AJ95" s="28">
        <f t="shared" si="461"/>
        <v>8575.2</v>
      </c>
      <c r="AK95" s="25"/>
      <c r="AL95" s="26" t="str">
        <f t="shared" si="462"/>
        <v/>
      </c>
      <c r="AM95" s="26">
        <f t="shared" si="463"/>
        <v>102912</v>
      </c>
      <c r="AN95" s="26">
        <f t="shared" si="464"/>
        <v>10291.2</v>
      </c>
      <c r="AO95" s="26">
        <f t="shared" si="465"/>
        <v>10291.2</v>
      </c>
      <c r="AP95" s="26">
        <f t="shared" si="466"/>
        <v>10291.2</v>
      </c>
      <c r="AQ95" s="26">
        <f t="shared" si="467"/>
        <v>2199.215342</v>
      </c>
      <c r="AR95" s="26">
        <f t="shared" si="468"/>
        <v>12405.83014</v>
      </c>
      <c r="AX95" s="29">
        <f t="shared" ref="AX95:BA95" si="472">H95/2</f>
        <v>4288</v>
      </c>
      <c r="AY95" s="29">
        <f t="shared" si="472"/>
        <v>428.8</v>
      </c>
      <c r="AZ95" s="29">
        <f t="shared" si="472"/>
        <v>428.8</v>
      </c>
      <c r="BA95" s="29">
        <f t="shared" si="472"/>
        <v>428.8</v>
      </c>
      <c r="BB95" s="29">
        <f t="shared" ref="BB95:BE95" si="473">H95/2*($E95)</f>
        <v>4288</v>
      </c>
      <c r="BC95" s="29">
        <f t="shared" si="473"/>
        <v>428.8</v>
      </c>
      <c r="BD95" s="29">
        <f t="shared" si="473"/>
        <v>428.8</v>
      </c>
      <c r="BE95" s="29">
        <f t="shared" si="473"/>
        <v>428.8</v>
      </c>
      <c r="BG95" s="29">
        <f t="shared" si="25"/>
        <v>2572.8</v>
      </c>
      <c r="BH95" s="29">
        <f t="shared" si="428"/>
        <v>30873.6</v>
      </c>
    </row>
    <row r="96" ht="24.75" customHeight="1">
      <c r="A96" s="21" t="s">
        <v>36</v>
      </c>
      <c r="B96" s="21">
        <v>2.0</v>
      </c>
      <c r="C96" s="22" t="s">
        <v>120</v>
      </c>
      <c r="D96" s="42" t="s">
        <v>124</v>
      </c>
      <c r="E96" s="21">
        <v>1.0</v>
      </c>
      <c r="F96" s="21">
        <v>2.0</v>
      </c>
      <c r="G96" s="24">
        <f t="shared" si="450"/>
        <v>376.9216438</v>
      </c>
      <c r="H96" s="24">
        <f t="shared" si="451"/>
        <v>8819</v>
      </c>
      <c r="I96" s="24">
        <f t="shared" si="452"/>
        <v>881.9</v>
      </c>
      <c r="J96" s="24">
        <f t="shared" si="453"/>
        <v>881.9</v>
      </c>
      <c r="K96" s="24">
        <f t="shared" si="454"/>
        <v>881.9</v>
      </c>
      <c r="L96" s="24">
        <f t="shared" si="455"/>
        <v>137576.4</v>
      </c>
      <c r="M96" s="24">
        <v>0.0</v>
      </c>
      <c r="N96" s="24"/>
      <c r="O96" s="24">
        <f t="shared" si="456"/>
        <v>2261.529863</v>
      </c>
      <c r="P96" s="24">
        <f t="shared" si="457"/>
        <v>2261.529863</v>
      </c>
      <c r="Q96" s="24">
        <f t="shared" si="458"/>
        <v>12757.34795</v>
      </c>
      <c r="R96" s="24">
        <f t="shared" si="459"/>
        <v>12757.34795</v>
      </c>
      <c r="S96" s="24">
        <f t="shared" si="460"/>
        <v>152595.2778</v>
      </c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6">
        <v>8165.0</v>
      </c>
      <c r="AH96" s="27">
        <f t="shared" ref="AH96:AI96" si="474">AH95</f>
        <v>0.08</v>
      </c>
      <c r="AI96" s="27">
        <f t="shared" si="474"/>
        <v>0.08</v>
      </c>
      <c r="AJ96" s="28">
        <f t="shared" si="461"/>
        <v>8818.2</v>
      </c>
      <c r="AK96" s="25"/>
      <c r="AL96" s="26" t="str">
        <f t="shared" si="462"/>
        <v/>
      </c>
      <c r="AM96" s="26">
        <f t="shared" si="463"/>
        <v>105828</v>
      </c>
      <c r="AN96" s="26">
        <f t="shared" si="464"/>
        <v>10582.8</v>
      </c>
      <c r="AO96" s="26">
        <f t="shared" si="465"/>
        <v>10582.8</v>
      </c>
      <c r="AP96" s="26">
        <f t="shared" si="466"/>
        <v>10582.8</v>
      </c>
      <c r="AQ96" s="26">
        <f t="shared" si="467"/>
        <v>2261.529863</v>
      </c>
      <c r="AR96" s="26">
        <f t="shared" si="468"/>
        <v>12757.34795</v>
      </c>
      <c r="AX96" s="29">
        <f t="shared" ref="AX96:BA96" si="475">H96/2</f>
        <v>4409.5</v>
      </c>
      <c r="AY96" s="29">
        <f t="shared" si="475"/>
        <v>440.95</v>
      </c>
      <c r="AZ96" s="29">
        <f t="shared" si="475"/>
        <v>440.95</v>
      </c>
      <c r="BA96" s="29">
        <f t="shared" si="475"/>
        <v>440.95</v>
      </c>
      <c r="BB96" s="29">
        <f t="shared" ref="BB96:BE96" si="476">H96/2*($E96)</f>
        <v>4409.5</v>
      </c>
      <c r="BC96" s="29">
        <f t="shared" si="476"/>
        <v>440.95</v>
      </c>
      <c r="BD96" s="29">
        <f t="shared" si="476"/>
        <v>440.95</v>
      </c>
      <c r="BE96" s="29">
        <f t="shared" si="476"/>
        <v>440.95</v>
      </c>
      <c r="BG96" s="29">
        <f t="shared" si="25"/>
        <v>2645.7</v>
      </c>
      <c r="BH96" s="29">
        <f t="shared" si="428"/>
        <v>31748.4</v>
      </c>
    </row>
    <row r="97" ht="24.75" customHeight="1">
      <c r="A97" s="21" t="s">
        <v>36</v>
      </c>
      <c r="B97" s="21">
        <v>2.0</v>
      </c>
      <c r="C97" s="22" t="s">
        <v>120</v>
      </c>
      <c r="D97" s="42" t="s">
        <v>125</v>
      </c>
      <c r="E97" s="21">
        <v>1.0</v>
      </c>
      <c r="F97" s="21">
        <v>2.0</v>
      </c>
      <c r="G97" s="24">
        <f t="shared" si="450"/>
        <v>300.0328767</v>
      </c>
      <c r="H97" s="24">
        <f t="shared" si="451"/>
        <v>7020</v>
      </c>
      <c r="I97" s="24">
        <f t="shared" si="452"/>
        <v>702</v>
      </c>
      <c r="J97" s="24">
        <f t="shared" si="453"/>
        <v>702</v>
      </c>
      <c r="K97" s="24">
        <f t="shared" si="454"/>
        <v>702</v>
      </c>
      <c r="L97" s="24">
        <f t="shared" si="455"/>
        <v>109512</v>
      </c>
      <c r="M97" s="24">
        <v>0.0</v>
      </c>
      <c r="N97" s="24"/>
      <c r="O97" s="24">
        <f t="shared" si="456"/>
        <v>1800.19726</v>
      </c>
      <c r="P97" s="24">
        <f t="shared" si="457"/>
        <v>1800.19726</v>
      </c>
      <c r="Q97" s="24">
        <f t="shared" si="458"/>
        <v>10154.9589</v>
      </c>
      <c r="R97" s="24">
        <f t="shared" si="459"/>
        <v>10154.9589</v>
      </c>
      <c r="S97" s="24">
        <f t="shared" si="460"/>
        <v>121467.1562</v>
      </c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6">
        <v>6500.0</v>
      </c>
      <c r="AH97" s="27">
        <f t="shared" ref="AH97:AI97" si="477">AH96</f>
        <v>0.08</v>
      </c>
      <c r="AI97" s="27">
        <f t="shared" si="477"/>
        <v>0.08</v>
      </c>
      <c r="AJ97" s="28">
        <f t="shared" si="461"/>
        <v>7020</v>
      </c>
      <c r="AK97" s="25"/>
      <c r="AL97" s="26" t="str">
        <f t="shared" si="462"/>
        <v/>
      </c>
      <c r="AM97" s="26">
        <f t="shared" si="463"/>
        <v>84240</v>
      </c>
      <c r="AN97" s="26">
        <f t="shared" si="464"/>
        <v>8424</v>
      </c>
      <c r="AO97" s="26">
        <f t="shared" si="465"/>
        <v>8424</v>
      </c>
      <c r="AP97" s="26">
        <f t="shared" si="466"/>
        <v>8424</v>
      </c>
      <c r="AQ97" s="26">
        <f t="shared" si="467"/>
        <v>1800.19726</v>
      </c>
      <c r="AR97" s="26">
        <f t="shared" si="468"/>
        <v>10154.9589</v>
      </c>
      <c r="AX97" s="29">
        <f t="shared" ref="AX97:BA97" si="478">H97/2</f>
        <v>3510</v>
      </c>
      <c r="AY97" s="29">
        <f t="shared" si="478"/>
        <v>351</v>
      </c>
      <c r="AZ97" s="29">
        <f t="shared" si="478"/>
        <v>351</v>
      </c>
      <c r="BA97" s="29">
        <f t="shared" si="478"/>
        <v>351</v>
      </c>
      <c r="BB97" s="29">
        <f t="shared" ref="BB97:BE97" si="479">H97/2*($E97)</f>
        <v>3510</v>
      </c>
      <c r="BC97" s="29">
        <f t="shared" si="479"/>
        <v>351</v>
      </c>
      <c r="BD97" s="29">
        <f t="shared" si="479"/>
        <v>351</v>
      </c>
      <c r="BE97" s="29">
        <f t="shared" si="479"/>
        <v>351</v>
      </c>
      <c r="BG97" s="29">
        <f t="shared" si="25"/>
        <v>2106</v>
      </c>
      <c r="BH97" s="29">
        <f t="shared" si="428"/>
        <v>25272</v>
      </c>
    </row>
    <row r="98" ht="24.75" customHeight="1">
      <c r="A98" s="21" t="s">
        <v>36</v>
      </c>
      <c r="B98" s="21">
        <v>2.0</v>
      </c>
      <c r="C98" s="22" t="s">
        <v>120</v>
      </c>
      <c r="D98" s="42" t="s">
        <v>126</v>
      </c>
      <c r="E98" s="21">
        <v>1.0</v>
      </c>
      <c r="F98" s="21">
        <v>2.0</v>
      </c>
      <c r="G98" s="24">
        <f t="shared" si="450"/>
        <v>252.72</v>
      </c>
      <c r="H98" s="24">
        <f t="shared" si="451"/>
        <v>5913</v>
      </c>
      <c r="I98" s="24">
        <f t="shared" si="452"/>
        <v>591.3</v>
      </c>
      <c r="J98" s="24">
        <f t="shared" si="453"/>
        <v>591.3</v>
      </c>
      <c r="K98" s="24">
        <f t="shared" si="454"/>
        <v>591.3</v>
      </c>
      <c r="L98" s="24">
        <f t="shared" si="455"/>
        <v>92242.8</v>
      </c>
      <c r="M98" s="24">
        <v>0.0</v>
      </c>
      <c r="N98" s="24"/>
      <c r="O98" s="24">
        <f t="shared" si="456"/>
        <v>1516.32</v>
      </c>
      <c r="P98" s="24">
        <f t="shared" si="457"/>
        <v>1516.32</v>
      </c>
      <c r="Q98" s="24">
        <f t="shared" si="458"/>
        <v>8553.6</v>
      </c>
      <c r="R98" s="24">
        <f t="shared" si="459"/>
        <v>8553.6</v>
      </c>
      <c r="S98" s="24">
        <f t="shared" si="460"/>
        <v>102312.72</v>
      </c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6">
        <v>5475.0</v>
      </c>
      <c r="AH98" s="27">
        <f t="shared" ref="AH98:AI98" si="480">AH97</f>
        <v>0.08</v>
      </c>
      <c r="AI98" s="27">
        <f t="shared" si="480"/>
        <v>0.08</v>
      </c>
      <c r="AJ98" s="28">
        <f t="shared" si="461"/>
        <v>5913</v>
      </c>
      <c r="AK98" s="25"/>
      <c r="AL98" s="26" t="str">
        <f t="shared" si="462"/>
        <v/>
      </c>
      <c r="AM98" s="26">
        <f t="shared" si="463"/>
        <v>70956</v>
      </c>
      <c r="AN98" s="26">
        <f t="shared" si="464"/>
        <v>7095.6</v>
      </c>
      <c r="AO98" s="26">
        <f t="shared" si="465"/>
        <v>7095.6</v>
      </c>
      <c r="AP98" s="26">
        <f t="shared" si="466"/>
        <v>7095.6</v>
      </c>
      <c r="AQ98" s="26">
        <f t="shared" si="467"/>
        <v>1516.32</v>
      </c>
      <c r="AR98" s="26">
        <f t="shared" si="468"/>
        <v>8553.6</v>
      </c>
      <c r="AX98" s="29">
        <f t="shared" ref="AX98:BA98" si="481">H98/2</f>
        <v>2956.5</v>
      </c>
      <c r="AY98" s="29">
        <f t="shared" si="481"/>
        <v>295.65</v>
      </c>
      <c r="AZ98" s="29">
        <f t="shared" si="481"/>
        <v>295.65</v>
      </c>
      <c r="BA98" s="29">
        <f t="shared" si="481"/>
        <v>295.65</v>
      </c>
      <c r="BB98" s="29">
        <f t="shared" ref="BB98:BE98" si="482">H98/2*($E98)</f>
        <v>2956.5</v>
      </c>
      <c r="BC98" s="29">
        <f t="shared" si="482"/>
        <v>295.65</v>
      </c>
      <c r="BD98" s="29">
        <f t="shared" si="482"/>
        <v>295.65</v>
      </c>
      <c r="BE98" s="29">
        <f t="shared" si="482"/>
        <v>295.65</v>
      </c>
      <c r="BG98" s="29">
        <f t="shared" si="25"/>
        <v>1773.9</v>
      </c>
      <c r="BH98" s="29">
        <f t="shared" si="428"/>
        <v>21286.8</v>
      </c>
    </row>
    <row r="99" ht="24.75" customHeight="1">
      <c r="A99" s="31"/>
      <c r="B99" s="32"/>
      <c r="C99" s="15" t="s">
        <v>127</v>
      </c>
      <c r="D99" s="16" t="s">
        <v>128</v>
      </c>
      <c r="E99" s="16"/>
      <c r="F99" s="32"/>
      <c r="G99" s="16"/>
      <c r="H99" s="16"/>
      <c r="I99" s="16"/>
      <c r="J99" s="16"/>
      <c r="K99" s="16"/>
      <c r="L99" s="16"/>
      <c r="M99" s="33"/>
      <c r="N99" s="33"/>
      <c r="O99" s="33" t="str">
        <f>IF(G99="","",((G99*20)*0.3))</f>
        <v/>
      </c>
      <c r="P99" s="33"/>
      <c r="Q99" s="33"/>
      <c r="R99" s="33"/>
      <c r="S99" s="34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7"/>
      <c r="AI99" s="27"/>
      <c r="AJ99" s="28"/>
      <c r="AK99" s="25"/>
      <c r="AL99" s="35" t="str">
        <f t="shared" ref="AL99:AR99" si="483">SUM(#REF!)</f>
        <v>#REF!</v>
      </c>
      <c r="AM99" s="35" t="str">
        <f t="shared" si="483"/>
        <v>#REF!</v>
      </c>
      <c r="AN99" s="35" t="str">
        <f t="shared" si="483"/>
        <v>#REF!</v>
      </c>
      <c r="AO99" s="35" t="str">
        <f t="shared" si="483"/>
        <v>#REF!</v>
      </c>
      <c r="AP99" s="35" t="str">
        <f t="shared" si="483"/>
        <v>#REF!</v>
      </c>
      <c r="AQ99" s="35" t="str">
        <f t="shared" si="483"/>
        <v>#REF!</v>
      </c>
      <c r="AR99" s="35" t="str">
        <f t="shared" si="483"/>
        <v>#REF!</v>
      </c>
      <c r="AS99" s="35" t="str">
        <f>SUM(AL99:AR99)</f>
        <v>#REF!</v>
      </c>
      <c r="AT99" s="35" t="str">
        <f>SUM(#REF!)</f>
        <v>#REF!</v>
      </c>
      <c r="AU99" s="35" t="str">
        <f>AS99-AT99</f>
        <v>#REF!</v>
      </c>
      <c r="AX99" s="29">
        <f t="shared" ref="AX99:BA99" si="484">H99/2</f>
        <v>0</v>
      </c>
      <c r="AY99" s="29">
        <f t="shared" si="484"/>
        <v>0</v>
      </c>
      <c r="AZ99" s="29">
        <f t="shared" si="484"/>
        <v>0</v>
      </c>
      <c r="BA99" s="29">
        <f t="shared" si="484"/>
        <v>0</v>
      </c>
      <c r="BB99" s="29" t="str">
        <f t="shared" ref="BB99:BE99" si="485">SUM(#REF!)</f>
        <v>#REF!</v>
      </c>
      <c r="BC99" s="29" t="str">
        <f t="shared" si="485"/>
        <v>#REF!</v>
      </c>
      <c r="BD99" s="29" t="str">
        <f t="shared" si="485"/>
        <v>#REF!</v>
      </c>
      <c r="BE99" s="29" t="str">
        <f t="shared" si="485"/>
        <v>#REF!</v>
      </c>
      <c r="BG99" s="29">
        <f t="shared" si="25"/>
        <v>0</v>
      </c>
      <c r="BH99" s="29">
        <f t="shared" si="428"/>
        <v>0</v>
      </c>
    </row>
    <row r="100" ht="24.75" customHeight="1">
      <c r="A100" s="21" t="s">
        <v>29</v>
      </c>
      <c r="B100" s="21">
        <v>1.0</v>
      </c>
      <c r="C100" s="22" t="s">
        <v>127</v>
      </c>
      <c r="D100" s="23" t="s">
        <v>129</v>
      </c>
      <c r="E100" s="21">
        <v>1.0</v>
      </c>
      <c r="F100" s="21">
        <v>1.0</v>
      </c>
      <c r="G100" s="24">
        <f t="shared" ref="G100:G103" si="488">(((SUM(H100:K100))*12)/365)</f>
        <v>611.1780822</v>
      </c>
      <c r="H100" s="24">
        <f t="shared" ref="H100:H103" si="489">ROUNDUP(AJ100,0)</f>
        <v>14300</v>
      </c>
      <c r="I100" s="24">
        <f t="shared" ref="I100:I103" si="490">H100*0.1</f>
        <v>1430</v>
      </c>
      <c r="J100" s="24">
        <f t="shared" ref="J100:J103" si="491">H100*0.1</f>
        <v>1430</v>
      </c>
      <c r="K100" s="24">
        <f t="shared" ref="K100:K103" si="492">H100*0.1</f>
        <v>1430</v>
      </c>
      <c r="L100" s="24">
        <f t="shared" ref="L100:L103" si="493">((H100+I100+J100+K100)*12)*E100</f>
        <v>223080</v>
      </c>
      <c r="M100" s="24">
        <v>0.0</v>
      </c>
      <c r="N100" s="24"/>
      <c r="O100" s="24">
        <f t="shared" ref="O100:O103" si="494">IF(G100="","",((G100*20)*30%))</f>
        <v>3667.068493</v>
      </c>
      <c r="P100" s="24">
        <f t="shared" ref="P100:P103" si="495">O100*E100</f>
        <v>3667.068493</v>
      </c>
      <c r="Q100" s="24">
        <f t="shared" ref="Q100:Q103" si="496">IF(B100=1,(G100*40),(((((H100+I100)*12)/365)*40)))</f>
        <v>24447.12329</v>
      </c>
      <c r="R100" s="24">
        <f t="shared" ref="R100:R103" si="497">Q100*E100</f>
        <v>24447.12329</v>
      </c>
      <c r="S100" s="24">
        <f t="shared" ref="S100:S103" si="498">(((H100*12)+(I100*12)+(J100*12)+(K100*12)+(M100*12)+O100+Q100))*E100</f>
        <v>251194.1918</v>
      </c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6">
        <v>14300.0</v>
      </c>
      <c r="AH100" s="27">
        <v>0.0</v>
      </c>
      <c r="AI100" s="27">
        <v>0.08</v>
      </c>
      <c r="AJ100" s="28">
        <f t="shared" ref="AJ100:AJ103" si="499">IF(B100=1,((AG100*AH100)+AG100),((AG100*AI100)+AG100))</f>
        <v>14300</v>
      </c>
      <c r="AK100" s="25"/>
      <c r="AL100" s="26">
        <f t="shared" ref="AL100:AL103" si="500">IF(B100=1,((E100*H100)*12),"")</f>
        <v>171600</v>
      </c>
      <c r="AM100" s="26" t="str">
        <f t="shared" ref="AM100:AM103" si="501">IF(B100=2,((E100*H100)*12),"")</f>
        <v/>
      </c>
      <c r="AN100" s="26">
        <f t="shared" ref="AN100:AN103" si="502">((I100*12)*E100)</f>
        <v>17160</v>
      </c>
      <c r="AO100" s="26">
        <f t="shared" ref="AO100:AO103" si="503">((J100*12)*E100)</f>
        <v>17160</v>
      </c>
      <c r="AP100" s="26">
        <f t="shared" ref="AP100:AP103" si="504">((K100*12)*E100)</f>
        <v>17160</v>
      </c>
      <c r="AQ100" s="26">
        <f t="shared" ref="AQ100:AQ103" si="505">O100*E100</f>
        <v>3667.068493</v>
      </c>
      <c r="AR100" s="26">
        <f t="shared" ref="AR100:AR103" si="506">E100*Q100</f>
        <v>24447.12329</v>
      </c>
      <c r="AX100" s="29">
        <f t="shared" ref="AX100:BA100" si="486">H100/2</f>
        <v>7150</v>
      </c>
      <c r="AY100" s="29">
        <f t="shared" si="486"/>
        <v>715</v>
      </c>
      <c r="AZ100" s="29">
        <f t="shared" si="486"/>
        <v>715</v>
      </c>
      <c r="BA100" s="29">
        <f t="shared" si="486"/>
        <v>715</v>
      </c>
      <c r="BB100" s="29">
        <f t="shared" ref="BB100:BE100" si="487">H100/2*($E100)</f>
        <v>7150</v>
      </c>
      <c r="BC100" s="29">
        <f t="shared" si="487"/>
        <v>715</v>
      </c>
      <c r="BD100" s="29">
        <f t="shared" si="487"/>
        <v>715</v>
      </c>
      <c r="BE100" s="29">
        <f t="shared" si="487"/>
        <v>715</v>
      </c>
      <c r="BG100" s="29">
        <f t="shared" si="25"/>
        <v>4290</v>
      </c>
      <c r="BH100" s="29">
        <f t="shared" si="428"/>
        <v>51480</v>
      </c>
    </row>
    <row r="101" ht="24.75" customHeight="1">
      <c r="A101" s="21" t="s">
        <v>36</v>
      </c>
      <c r="B101" s="21">
        <v>2.0</v>
      </c>
      <c r="C101" s="22" t="s">
        <v>127</v>
      </c>
      <c r="D101" s="23" t="s">
        <v>130</v>
      </c>
      <c r="E101" s="21">
        <v>1.0</v>
      </c>
      <c r="F101" s="21">
        <v>2.0</v>
      </c>
      <c r="G101" s="24">
        <f t="shared" si="488"/>
        <v>430.9019178</v>
      </c>
      <c r="H101" s="24">
        <f t="shared" si="489"/>
        <v>10082</v>
      </c>
      <c r="I101" s="24">
        <f t="shared" si="490"/>
        <v>1008.2</v>
      </c>
      <c r="J101" s="24">
        <f t="shared" si="491"/>
        <v>1008.2</v>
      </c>
      <c r="K101" s="24">
        <f t="shared" si="492"/>
        <v>1008.2</v>
      </c>
      <c r="L101" s="24">
        <f t="shared" si="493"/>
        <v>157279.2</v>
      </c>
      <c r="M101" s="24">
        <v>0.0</v>
      </c>
      <c r="N101" s="24"/>
      <c r="O101" s="24">
        <f t="shared" si="494"/>
        <v>2585.411507</v>
      </c>
      <c r="P101" s="24">
        <f t="shared" si="495"/>
        <v>2585.411507</v>
      </c>
      <c r="Q101" s="24">
        <f t="shared" si="496"/>
        <v>14584.3726</v>
      </c>
      <c r="R101" s="24">
        <f t="shared" si="497"/>
        <v>14584.3726</v>
      </c>
      <c r="S101" s="24">
        <f t="shared" si="498"/>
        <v>174448.9841</v>
      </c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6">
        <v>9335.0</v>
      </c>
      <c r="AH101" s="27">
        <v>0.08</v>
      </c>
      <c r="AI101" s="27">
        <v>0.08</v>
      </c>
      <c r="AJ101" s="28">
        <f t="shared" si="499"/>
        <v>10081.8</v>
      </c>
      <c r="AK101" s="25"/>
      <c r="AL101" s="26" t="str">
        <f t="shared" si="500"/>
        <v/>
      </c>
      <c r="AM101" s="26">
        <f t="shared" si="501"/>
        <v>120984</v>
      </c>
      <c r="AN101" s="26">
        <f t="shared" si="502"/>
        <v>12098.4</v>
      </c>
      <c r="AO101" s="26">
        <f t="shared" si="503"/>
        <v>12098.4</v>
      </c>
      <c r="AP101" s="26">
        <f t="shared" si="504"/>
        <v>12098.4</v>
      </c>
      <c r="AQ101" s="26">
        <f t="shared" si="505"/>
        <v>2585.411507</v>
      </c>
      <c r="AR101" s="26">
        <f t="shared" si="506"/>
        <v>14584.3726</v>
      </c>
      <c r="AX101" s="29">
        <f t="shared" ref="AX101:BA101" si="507">H101/2</f>
        <v>5041</v>
      </c>
      <c r="AY101" s="29">
        <f t="shared" si="507"/>
        <v>504.1</v>
      </c>
      <c r="AZ101" s="29">
        <f t="shared" si="507"/>
        <v>504.1</v>
      </c>
      <c r="BA101" s="29">
        <f t="shared" si="507"/>
        <v>504.1</v>
      </c>
      <c r="BB101" s="29">
        <f t="shared" ref="BB101:BE101" si="508">H101/2*($E101)</f>
        <v>5041</v>
      </c>
      <c r="BC101" s="29">
        <f t="shared" si="508"/>
        <v>504.1</v>
      </c>
      <c r="BD101" s="29">
        <f t="shared" si="508"/>
        <v>504.1</v>
      </c>
      <c r="BE101" s="29">
        <f t="shared" si="508"/>
        <v>504.1</v>
      </c>
      <c r="BG101" s="29">
        <f t="shared" si="25"/>
        <v>3024.6</v>
      </c>
      <c r="BH101" s="29">
        <f t="shared" si="428"/>
        <v>36295.2</v>
      </c>
    </row>
    <row r="102" ht="24.75" customHeight="1">
      <c r="A102" s="21" t="s">
        <v>36</v>
      </c>
      <c r="B102" s="21">
        <v>2.0</v>
      </c>
      <c r="C102" s="22" t="s">
        <v>127</v>
      </c>
      <c r="D102" s="23" t="s">
        <v>131</v>
      </c>
      <c r="E102" s="21">
        <v>11.0</v>
      </c>
      <c r="F102" s="21">
        <v>2.0</v>
      </c>
      <c r="G102" s="24">
        <f t="shared" si="488"/>
        <v>303.4947945</v>
      </c>
      <c r="H102" s="24">
        <f t="shared" si="489"/>
        <v>7101</v>
      </c>
      <c r="I102" s="24">
        <f t="shared" si="490"/>
        <v>710.1</v>
      </c>
      <c r="J102" s="24">
        <f t="shared" si="491"/>
        <v>710.1</v>
      </c>
      <c r="K102" s="24">
        <f t="shared" si="492"/>
        <v>710.1</v>
      </c>
      <c r="L102" s="24">
        <f t="shared" si="493"/>
        <v>1218531.6</v>
      </c>
      <c r="M102" s="24">
        <v>0.0</v>
      </c>
      <c r="N102" s="24"/>
      <c r="O102" s="24">
        <f t="shared" si="494"/>
        <v>1820.968767</v>
      </c>
      <c r="P102" s="24">
        <f t="shared" si="495"/>
        <v>20030.65644</v>
      </c>
      <c r="Q102" s="24">
        <f t="shared" si="496"/>
        <v>10272.13151</v>
      </c>
      <c r="R102" s="24">
        <f t="shared" si="497"/>
        <v>112993.4466</v>
      </c>
      <c r="S102" s="24">
        <f t="shared" si="498"/>
        <v>1351555.703</v>
      </c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6">
        <v>6575.0</v>
      </c>
      <c r="AH102" s="27">
        <f t="shared" ref="AH102:AI102" si="509">AH101</f>
        <v>0.08</v>
      </c>
      <c r="AI102" s="27">
        <f t="shared" si="509"/>
        <v>0.08</v>
      </c>
      <c r="AJ102" s="28">
        <f t="shared" si="499"/>
        <v>7101</v>
      </c>
      <c r="AK102" s="25"/>
      <c r="AL102" s="26" t="str">
        <f t="shared" si="500"/>
        <v/>
      </c>
      <c r="AM102" s="26">
        <f t="shared" si="501"/>
        <v>937332</v>
      </c>
      <c r="AN102" s="26">
        <f t="shared" si="502"/>
        <v>93733.2</v>
      </c>
      <c r="AO102" s="26">
        <f t="shared" si="503"/>
        <v>93733.2</v>
      </c>
      <c r="AP102" s="26">
        <f t="shared" si="504"/>
        <v>93733.2</v>
      </c>
      <c r="AQ102" s="26">
        <f t="shared" si="505"/>
        <v>20030.65644</v>
      </c>
      <c r="AR102" s="26">
        <f t="shared" si="506"/>
        <v>112993.4466</v>
      </c>
      <c r="AX102" s="29">
        <f t="shared" ref="AX102:BA102" si="510">H102/2</f>
        <v>3550.5</v>
      </c>
      <c r="AY102" s="29">
        <f t="shared" si="510"/>
        <v>355.05</v>
      </c>
      <c r="AZ102" s="29">
        <f t="shared" si="510"/>
        <v>355.05</v>
      </c>
      <c r="BA102" s="29">
        <f t="shared" si="510"/>
        <v>355.05</v>
      </c>
      <c r="BB102" s="29">
        <f t="shared" ref="BB102:BE102" si="511">H102/2*($E102)</f>
        <v>39055.5</v>
      </c>
      <c r="BC102" s="29">
        <f t="shared" si="511"/>
        <v>3905.55</v>
      </c>
      <c r="BD102" s="29">
        <f t="shared" si="511"/>
        <v>3905.55</v>
      </c>
      <c r="BE102" s="29">
        <f t="shared" si="511"/>
        <v>3905.55</v>
      </c>
      <c r="BG102" s="29">
        <f t="shared" si="25"/>
        <v>23433.3</v>
      </c>
      <c r="BH102" s="29">
        <f t="shared" si="428"/>
        <v>281199.6</v>
      </c>
    </row>
    <row r="103" ht="24.75" customHeight="1">
      <c r="A103" s="21" t="s">
        <v>36</v>
      </c>
      <c r="B103" s="21">
        <v>2.0</v>
      </c>
      <c r="C103" s="22" t="s">
        <v>127</v>
      </c>
      <c r="D103" s="23" t="s">
        <v>38</v>
      </c>
      <c r="E103" s="21">
        <v>2.0</v>
      </c>
      <c r="F103" s="21">
        <v>2.0</v>
      </c>
      <c r="G103" s="24">
        <f t="shared" si="488"/>
        <v>313.8805479</v>
      </c>
      <c r="H103" s="24">
        <f t="shared" si="489"/>
        <v>7344</v>
      </c>
      <c r="I103" s="24">
        <f t="shared" si="490"/>
        <v>734.4</v>
      </c>
      <c r="J103" s="24">
        <f t="shared" si="491"/>
        <v>734.4</v>
      </c>
      <c r="K103" s="24">
        <f t="shared" si="492"/>
        <v>734.4</v>
      </c>
      <c r="L103" s="24">
        <f t="shared" si="493"/>
        <v>229132.8</v>
      </c>
      <c r="M103" s="24">
        <v>0.0</v>
      </c>
      <c r="N103" s="24"/>
      <c r="O103" s="24">
        <f t="shared" si="494"/>
        <v>1883.283288</v>
      </c>
      <c r="P103" s="24">
        <f t="shared" si="495"/>
        <v>3766.566575</v>
      </c>
      <c r="Q103" s="24">
        <f t="shared" si="496"/>
        <v>10623.64932</v>
      </c>
      <c r="R103" s="24">
        <f t="shared" si="497"/>
        <v>21247.29863</v>
      </c>
      <c r="S103" s="24">
        <f t="shared" si="498"/>
        <v>254146.6652</v>
      </c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6">
        <v>6800.0</v>
      </c>
      <c r="AH103" s="27">
        <f>AH102</f>
        <v>0.08</v>
      </c>
      <c r="AI103" s="27">
        <v>0.08</v>
      </c>
      <c r="AJ103" s="28">
        <f t="shared" si="499"/>
        <v>7344</v>
      </c>
      <c r="AK103" s="25"/>
      <c r="AL103" s="26" t="str">
        <f t="shared" si="500"/>
        <v/>
      </c>
      <c r="AM103" s="26">
        <f t="shared" si="501"/>
        <v>176256</v>
      </c>
      <c r="AN103" s="26">
        <f t="shared" si="502"/>
        <v>17625.6</v>
      </c>
      <c r="AO103" s="26">
        <f t="shared" si="503"/>
        <v>17625.6</v>
      </c>
      <c r="AP103" s="26">
        <f t="shared" si="504"/>
        <v>17625.6</v>
      </c>
      <c r="AQ103" s="26">
        <f t="shared" si="505"/>
        <v>3766.566575</v>
      </c>
      <c r="AR103" s="26">
        <f t="shared" si="506"/>
        <v>21247.29863</v>
      </c>
      <c r="AX103" s="29">
        <f t="shared" ref="AX103:BA103" si="512">H103/2</f>
        <v>3672</v>
      </c>
      <c r="AY103" s="29">
        <f t="shared" si="512"/>
        <v>367.2</v>
      </c>
      <c r="AZ103" s="29">
        <f t="shared" si="512"/>
        <v>367.2</v>
      </c>
      <c r="BA103" s="29">
        <f t="shared" si="512"/>
        <v>367.2</v>
      </c>
      <c r="BB103" s="29">
        <f t="shared" ref="BB103:BE103" si="513">H103/2*($E103)</f>
        <v>7344</v>
      </c>
      <c r="BC103" s="29">
        <f t="shared" si="513"/>
        <v>734.4</v>
      </c>
      <c r="BD103" s="29">
        <f t="shared" si="513"/>
        <v>734.4</v>
      </c>
      <c r="BE103" s="29">
        <f t="shared" si="513"/>
        <v>734.4</v>
      </c>
      <c r="BG103" s="29">
        <f t="shared" si="25"/>
        <v>4406.4</v>
      </c>
      <c r="BH103" s="29">
        <f t="shared" si="428"/>
        <v>52876.8</v>
      </c>
    </row>
    <row r="104" ht="24.75" customHeight="1">
      <c r="A104" s="31"/>
      <c r="B104" s="32"/>
      <c r="C104" s="15" t="s">
        <v>132</v>
      </c>
      <c r="D104" s="16" t="s">
        <v>133</v>
      </c>
      <c r="E104" s="16"/>
      <c r="F104" s="32"/>
      <c r="G104" s="16"/>
      <c r="H104" s="16"/>
      <c r="I104" s="16"/>
      <c r="J104" s="16"/>
      <c r="K104" s="16"/>
      <c r="L104" s="16"/>
      <c r="M104" s="33"/>
      <c r="N104" s="33"/>
      <c r="O104" s="33" t="str">
        <f>IF(G104="","",((G104*20)*0.3))</f>
        <v/>
      </c>
      <c r="P104" s="33"/>
      <c r="Q104" s="33"/>
      <c r="R104" s="33"/>
      <c r="S104" s="34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7"/>
      <c r="AI104" s="27"/>
      <c r="AJ104" s="28"/>
      <c r="AK104" s="25"/>
      <c r="AL104" s="35">
        <f t="shared" ref="AL104:AR104" si="514">SUM(AL100:AL103)</f>
        <v>171600</v>
      </c>
      <c r="AM104" s="35">
        <f t="shared" si="514"/>
        <v>1234572</v>
      </c>
      <c r="AN104" s="35">
        <f t="shared" si="514"/>
        <v>140617.2</v>
      </c>
      <c r="AO104" s="35">
        <f t="shared" si="514"/>
        <v>140617.2</v>
      </c>
      <c r="AP104" s="35">
        <f t="shared" si="514"/>
        <v>140617.2</v>
      </c>
      <c r="AQ104" s="35">
        <f t="shared" si="514"/>
        <v>30049.70301</v>
      </c>
      <c r="AR104" s="35">
        <f t="shared" si="514"/>
        <v>173272.2411</v>
      </c>
      <c r="AS104" s="35">
        <f>SUM(AL104:AR104)</f>
        <v>2031345.544</v>
      </c>
      <c r="AT104" s="35">
        <f>SUM(S100:S103)</f>
        <v>2031345.544</v>
      </c>
      <c r="AU104" s="35">
        <f>AS104-AT104</f>
        <v>0</v>
      </c>
      <c r="AX104" s="29">
        <f t="shared" ref="AX104:BA104" si="515">H104/2</f>
        <v>0</v>
      </c>
      <c r="AY104" s="29">
        <f t="shared" si="515"/>
        <v>0</v>
      </c>
      <c r="AZ104" s="29">
        <f t="shared" si="515"/>
        <v>0</v>
      </c>
      <c r="BA104" s="29">
        <f t="shared" si="515"/>
        <v>0</v>
      </c>
      <c r="BB104" s="29">
        <f t="shared" ref="BB104:BE104" si="516">SUM(BB100:BB103)</f>
        <v>58590.5</v>
      </c>
      <c r="BC104" s="29">
        <f t="shared" si="516"/>
        <v>5859.05</v>
      </c>
      <c r="BD104" s="29">
        <f t="shared" si="516"/>
        <v>5859.05</v>
      </c>
      <c r="BE104" s="29">
        <f t="shared" si="516"/>
        <v>5859.05</v>
      </c>
      <c r="BG104" s="29">
        <f t="shared" si="25"/>
        <v>0</v>
      </c>
      <c r="BH104" s="29">
        <f t="shared" si="428"/>
        <v>0</v>
      </c>
    </row>
    <row r="105" ht="24.75" customHeight="1">
      <c r="A105" s="21" t="s">
        <v>29</v>
      </c>
      <c r="B105" s="21">
        <v>1.0</v>
      </c>
      <c r="C105" s="22" t="s">
        <v>132</v>
      </c>
      <c r="D105" s="23" t="s">
        <v>134</v>
      </c>
      <c r="E105" s="21">
        <v>1.0</v>
      </c>
      <c r="F105" s="21">
        <v>1.0</v>
      </c>
      <c r="G105" s="24">
        <f t="shared" ref="G105:G110" si="519">(((SUM(H105:K105))*12)/365)</f>
        <v>584.0383562</v>
      </c>
      <c r="H105" s="24">
        <f>ROUNDUP(AJ105,0)</f>
        <v>13665</v>
      </c>
      <c r="I105" s="24">
        <f t="shared" ref="I105:I110" si="520">H105*0.1</f>
        <v>1366.5</v>
      </c>
      <c r="J105" s="24">
        <f t="shared" ref="J105:J110" si="521">H105*0.1</f>
        <v>1366.5</v>
      </c>
      <c r="K105" s="24">
        <f t="shared" ref="K105:K110" si="522">H105*0.1</f>
        <v>1366.5</v>
      </c>
      <c r="L105" s="24">
        <f t="shared" ref="L105:L110" si="523">((H105+I105+J105+K105)*12)*E105</f>
        <v>213174</v>
      </c>
      <c r="M105" s="24">
        <v>0.0</v>
      </c>
      <c r="N105" s="24"/>
      <c r="O105" s="24">
        <f t="shared" ref="O105:O110" si="524">IF(G105="","",((G105*20)*30%))</f>
        <v>3504.230137</v>
      </c>
      <c r="P105" s="24">
        <f t="shared" ref="P105:P110" si="525">O105*E105</f>
        <v>3504.230137</v>
      </c>
      <c r="Q105" s="24">
        <f t="shared" ref="Q105:Q110" si="526">IF(B105=1,(G105*40),(((((H105+I105)*12)/365)*40)))</f>
        <v>23361.53425</v>
      </c>
      <c r="R105" s="24">
        <f t="shared" ref="R105:R110" si="527">Q105*E105</f>
        <v>23361.53425</v>
      </c>
      <c r="S105" s="24">
        <f t="shared" ref="S105:S110" si="528">(((H105*12)+(I105*12)+(J105*12)+(K105*12)+(M105*12)+O105+Q105))*E105</f>
        <v>240039.7644</v>
      </c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6">
        <v>13665.0</v>
      </c>
      <c r="AH105" s="27">
        <v>0.0</v>
      </c>
      <c r="AI105" s="27">
        <f>AI103</f>
        <v>0.08</v>
      </c>
      <c r="AJ105" s="28">
        <f t="shared" ref="AJ105:AJ110" si="530">IF(B105=1,((AG105*AH105)+AG105),((AG105*AI105)+AG105))</f>
        <v>13665</v>
      </c>
      <c r="AK105" s="25"/>
      <c r="AL105" s="26">
        <f t="shared" ref="AL105:AL110" si="531">IF(B105=1,((E105*H105)*12),"")</f>
        <v>163980</v>
      </c>
      <c r="AM105" s="26" t="str">
        <f t="shared" ref="AM105:AM110" si="532">IF(B105=2,((E105*H105)*12),"")</f>
        <v/>
      </c>
      <c r="AN105" s="26">
        <f t="shared" ref="AN105:AN110" si="533">((I105*12)*E105)</f>
        <v>16398</v>
      </c>
      <c r="AO105" s="26">
        <f t="shared" ref="AO105:AO110" si="534">((J105*12)*E105)</f>
        <v>16398</v>
      </c>
      <c r="AP105" s="26">
        <f t="shared" ref="AP105:AP110" si="535">((K105*12)*E105)</f>
        <v>16398</v>
      </c>
      <c r="AQ105" s="26">
        <f t="shared" ref="AQ105:AQ110" si="536">O105*E105</f>
        <v>3504.230137</v>
      </c>
      <c r="AR105" s="26">
        <f t="shared" ref="AR105:AR110" si="537">E105*Q105</f>
        <v>23361.53425</v>
      </c>
      <c r="AX105" s="29">
        <f t="shared" ref="AX105:BA105" si="517">H105/2</f>
        <v>6832.5</v>
      </c>
      <c r="AY105" s="29">
        <f t="shared" si="517"/>
        <v>683.25</v>
      </c>
      <c r="AZ105" s="29">
        <f t="shared" si="517"/>
        <v>683.25</v>
      </c>
      <c r="BA105" s="29">
        <f t="shared" si="517"/>
        <v>683.25</v>
      </c>
      <c r="BB105" s="29">
        <f t="shared" ref="BB105:BE105" si="518">H105/2*($E105)</f>
        <v>6832.5</v>
      </c>
      <c r="BC105" s="29">
        <f t="shared" si="518"/>
        <v>683.25</v>
      </c>
      <c r="BD105" s="29">
        <f t="shared" si="518"/>
        <v>683.25</v>
      </c>
      <c r="BE105" s="29">
        <f t="shared" si="518"/>
        <v>683.25</v>
      </c>
      <c r="BG105" s="29">
        <f t="shared" si="25"/>
        <v>4099.5</v>
      </c>
      <c r="BH105" s="29">
        <f t="shared" si="428"/>
        <v>49194</v>
      </c>
    </row>
    <row r="106" ht="24.75" customHeight="1">
      <c r="A106" s="21" t="s">
        <v>29</v>
      </c>
      <c r="B106" s="21">
        <v>1.0</v>
      </c>
      <c r="C106" s="22" t="s">
        <v>132</v>
      </c>
      <c r="D106" s="23" t="s">
        <v>135</v>
      </c>
      <c r="E106" s="21">
        <v>1.0</v>
      </c>
      <c r="F106" s="21">
        <v>1.0</v>
      </c>
      <c r="G106" s="24">
        <f t="shared" si="519"/>
        <v>470.1369863</v>
      </c>
      <c r="H106" s="24">
        <v>11000.0</v>
      </c>
      <c r="I106" s="24">
        <f t="shared" si="520"/>
        <v>1100</v>
      </c>
      <c r="J106" s="24">
        <f t="shared" si="521"/>
        <v>1100</v>
      </c>
      <c r="K106" s="24">
        <f t="shared" si="522"/>
        <v>1100</v>
      </c>
      <c r="L106" s="24">
        <f t="shared" si="523"/>
        <v>171600</v>
      </c>
      <c r="M106" s="24">
        <v>0.0</v>
      </c>
      <c r="N106" s="24"/>
      <c r="O106" s="24">
        <f t="shared" si="524"/>
        <v>2820.821918</v>
      </c>
      <c r="P106" s="24">
        <f t="shared" si="525"/>
        <v>2820.821918</v>
      </c>
      <c r="Q106" s="24">
        <f t="shared" si="526"/>
        <v>18805.47945</v>
      </c>
      <c r="R106" s="24">
        <f t="shared" si="527"/>
        <v>18805.47945</v>
      </c>
      <c r="S106" s="24">
        <f t="shared" si="528"/>
        <v>193226.3014</v>
      </c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6">
        <v>10305.0</v>
      </c>
      <c r="AH106" s="27">
        <f t="shared" ref="AH106:AI106" si="529">AH105</f>
        <v>0</v>
      </c>
      <c r="AI106" s="27">
        <f t="shared" si="529"/>
        <v>0.08</v>
      </c>
      <c r="AJ106" s="28">
        <f t="shared" si="530"/>
        <v>10305</v>
      </c>
      <c r="AK106" s="25"/>
      <c r="AL106" s="26">
        <f t="shared" si="531"/>
        <v>132000</v>
      </c>
      <c r="AM106" s="26" t="str">
        <f t="shared" si="532"/>
        <v/>
      </c>
      <c r="AN106" s="26">
        <f t="shared" si="533"/>
        <v>13200</v>
      </c>
      <c r="AO106" s="26">
        <f t="shared" si="534"/>
        <v>13200</v>
      </c>
      <c r="AP106" s="26">
        <f t="shared" si="535"/>
        <v>13200</v>
      </c>
      <c r="AQ106" s="26">
        <f t="shared" si="536"/>
        <v>2820.821918</v>
      </c>
      <c r="AR106" s="26">
        <f t="shared" si="537"/>
        <v>18805.47945</v>
      </c>
      <c r="AX106" s="29">
        <f t="shared" ref="AX106:BA106" si="538">H106/2</f>
        <v>5500</v>
      </c>
      <c r="AY106" s="29">
        <f t="shared" si="538"/>
        <v>550</v>
      </c>
      <c r="AZ106" s="29">
        <f t="shared" si="538"/>
        <v>550</v>
      </c>
      <c r="BA106" s="29">
        <f t="shared" si="538"/>
        <v>550</v>
      </c>
      <c r="BB106" s="29">
        <f t="shared" ref="BB106:BE106" si="539">H106/2*($E106)</f>
        <v>5500</v>
      </c>
      <c r="BC106" s="29">
        <f t="shared" si="539"/>
        <v>550</v>
      </c>
      <c r="BD106" s="29">
        <f t="shared" si="539"/>
        <v>550</v>
      </c>
      <c r="BE106" s="29">
        <f t="shared" si="539"/>
        <v>550</v>
      </c>
      <c r="BG106" s="29">
        <f t="shared" si="25"/>
        <v>3300</v>
      </c>
      <c r="BH106" s="29">
        <f t="shared" si="428"/>
        <v>39600</v>
      </c>
    </row>
    <row r="107" ht="24.75" customHeight="1">
      <c r="A107" s="21" t="s">
        <v>29</v>
      </c>
      <c r="B107" s="21">
        <v>1.0</v>
      </c>
      <c r="C107" s="22" t="s">
        <v>132</v>
      </c>
      <c r="D107" s="23" t="s">
        <v>136</v>
      </c>
      <c r="E107" s="21">
        <v>2.0</v>
      </c>
      <c r="F107" s="21">
        <v>1.0</v>
      </c>
      <c r="G107" s="24">
        <f t="shared" si="519"/>
        <v>383.1189041</v>
      </c>
      <c r="H107" s="24">
        <f t="shared" ref="H107:H110" si="542">ROUNDUP(AJ107,0)</f>
        <v>8964</v>
      </c>
      <c r="I107" s="24">
        <f t="shared" si="520"/>
        <v>896.4</v>
      </c>
      <c r="J107" s="24">
        <f t="shared" si="521"/>
        <v>896.4</v>
      </c>
      <c r="K107" s="24">
        <f t="shared" si="522"/>
        <v>896.4</v>
      </c>
      <c r="L107" s="24">
        <f t="shared" si="523"/>
        <v>279676.8</v>
      </c>
      <c r="M107" s="24">
        <v>0.0</v>
      </c>
      <c r="N107" s="24"/>
      <c r="O107" s="24">
        <f t="shared" si="524"/>
        <v>2298.713425</v>
      </c>
      <c r="P107" s="24">
        <f t="shared" si="525"/>
        <v>4597.426849</v>
      </c>
      <c r="Q107" s="24">
        <f t="shared" si="526"/>
        <v>15324.75616</v>
      </c>
      <c r="R107" s="24">
        <f t="shared" si="527"/>
        <v>30649.51233</v>
      </c>
      <c r="S107" s="24">
        <f t="shared" si="528"/>
        <v>314923.7392</v>
      </c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6">
        <v>8300.0</v>
      </c>
      <c r="AH107" s="27">
        <v>0.08</v>
      </c>
      <c r="AI107" s="27">
        <f>AI106</f>
        <v>0.08</v>
      </c>
      <c r="AJ107" s="28">
        <f t="shared" si="530"/>
        <v>8964</v>
      </c>
      <c r="AK107" s="25"/>
      <c r="AL107" s="26">
        <f t="shared" si="531"/>
        <v>215136</v>
      </c>
      <c r="AM107" s="26" t="str">
        <f t="shared" si="532"/>
        <v/>
      </c>
      <c r="AN107" s="26">
        <f t="shared" si="533"/>
        <v>21513.6</v>
      </c>
      <c r="AO107" s="26">
        <f t="shared" si="534"/>
        <v>21513.6</v>
      </c>
      <c r="AP107" s="26">
        <f t="shared" si="535"/>
        <v>21513.6</v>
      </c>
      <c r="AQ107" s="26">
        <f t="shared" si="536"/>
        <v>4597.426849</v>
      </c>
      <c r="AR107" s="26">
        <f t="shared" si="537"/>
        <v>30649.51233</v>
      </c>
      <c r="AX107" s="29">
        <f t="shared" ref="AX107:BA107" si="540">H107/2</f>
        <v>4482</v>
      </c>
      <c r="AY107" s="29">
        <f t="shared" si="540"/>
        <v>448.2</v>
      </c>
      <c r="AZ107" s="29">
        <f t="shared" si="540"/>
        <v>448.2</v>
      </c>
      <c r="BA107" s="29">
        <f t="shared" si="540"/>
        <v>448.2</v>
      </c>
      <c r="BB107" s="29">
        <f t="shared" ref="BB107:BE107" si="541">H107/2*($E107)</f>
        <v>8964</v>
      </c>
      <c r="BC107" s="29">
        <f t="shared" si="541"/>
        <v>896.4</v>
      </c>
      <c r="BD107" s="29">
        <f t="shared" si="541"/>
        <v>896.4</v>
      </c>
      <c r="BE107" s="29">
        <f t="shared" si="541"/>
        <v>896.4</v>
      </c>
      <c r="BG107" s="29">
        <f t="shared" si="25"/>
        <v>5378.4</v>
      </c>
      <c r="BH107" s="29">
        <f t="shared" si="428"/>
        <v>64540.8</v>
      </c>
    </row>
    <row r="108" ht="24.75" customHeight="1">
      <c r="A108" s="21" t="s">
        <v>29</v>
      </c>
      <c r="B108" s="21">
        <v>1.0</v>
      </c>
      <c r="C108" s="22" t="s">
        <v>132</v>
      </c>
      <c r="D108" s="23" t="s">
        <v>137</v>
      </c>
      <c r="E108" s="21">
        <v>2.0</v>
      </c>
      <c r="F108" s="21">
        <v>1.0</v>
      </c>
      <c r="G108" s="24">
        <f t="shared" si="519"/>
        <v>383.1189041</v>
      </c>
      <c r="H108" s="24">
        <f t="shared" si="542"/>
        <v>8964</v>
      </c>
      <c r="I108" s="24">
        <f t="shared" si="520"/>
        <v>896.4</v>
      </c>
      <c r="J108" s="24">
        <f t="shared" si="521"/>
        <v>896.4</v>
      </c>
      <c r="K108" s="24">
        <f t="shared" si="522"/>
        <v>896.4</v>
      </c>
      <c r="L108" s="24">
        <f t="shared" si="523"/>
        <v>279676.8</v>
      </c>
      <c r="M108" s="24">
        <v>0.0</v>
      </c>
      <c r="N108" s="24"/>
      <c r="O108" s="24">
        <f t="shared" si="524"/>
        <v>2298.713425</v>
      </c>
      <c r="P108" s="24">
        <f t="shared" si="525"/>
        <v>4597.426849</v>
      </c>
      <c r="Q108" s="24">
        <f t="shared" si="526"/>
        <v>15324.75616</v>
      </c>
      <c r="R108" s="24">
        <f t="shared" si="527"/>
        <v>30649.51233</v>
      </c>
      <c r="S108" s="24">
        <f t="shared" si="528"/>
        <v>314923.7392</v>
      </c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6">
        <v>8300.0</v>
      </c>
      <c r="AH108" s="27">
        <f t="shared" ref="AH108:AI108" si="543">AH107</f>
        <v>0.08</v>
      </c>
      <c r="AI108" s="27">
        <f t="shared" si="543"/>
        <v>0.08</v>
      </c>
      <c r="AJ108" s="28">
        <f t="shared" si="530"/>
        <v>8964</v>
      </c>
      <c r="AK108" s="25"/>
      <c r="AL108" s="26">
        <f t="shared" si="531"/>
        <v>215136</v>
      </c>
      <c r="AM108" s="26" t="str">
        <f t="shared" si="532"/>
        <v/>
      </c>
      <c r="AN108" s="26">
        <f t="shared" si="533"/>
        <v>21513.6</v>
      </c>
      <c r="AO108" s="26">
        <f t="shared" si="534"/>
        <v>21513.6</v>
      </c>
      <c r="AP108" s="26">
        <f t="shared" si="535"/>
        <v>21513.6</v>
      </c>
      <c r="AQ108" s="26">
        <f t="shared" si="536"/>
        <v>4597.426849</v>
      </c>
      <c r="AR108" s="26">
        <f t="shared" si="537"/>
        <v>30649.51233</v>
      </c>
      <c r="AX108" s="29">
        <f t="shared" ref="AX108:BA108" si="544">H108/2</f>
        <v>4482</v>
      </c>
      <c r="AY108" s="29">
        <f t="shared" si="544"/>
        <v>448.2</v>
      </c>
      <c r="AZ108" s="29">
        <f t="shared" si="544"/>
        <v>448.2</v>
      </c>
      <c r="BA108" s="29">
        <f t="shared" si="544"/>
        <v>448.2</v>
      </c>
      <c r="BB108" s="29">
        <f t="shared" ref="BB108:BE108" si="545">H108/2*($E108)</f>
        <v>8964</v>
      </c>
      <c r="BC108" s="29">
        <f t="shared" si="545"/>
        <v>896.4</v>
      </c>
      <c r="BD108" s="29">
        <f t="shared" si="545"/>
        <v>896.4</v>
      </c>
      <c r="BE108" s="29">
        <f t="shared" si="545"/>
        <v>896.4</v>
      </c>
      <c r="BG108" s="29">
        <f t="shared" si="25"/>
        <v>5378.4</v>
      </c>
      <c r="BH108" s="29">
        <f t="shared" si="428"/>
        <v>64540.8</v>
      </c>
    </row>
    <row r="109" ht="24.75" customHeight="1">
      <c r="A109" s="21" t="s">
        <v>29</v>
      </c>
      <c r="B109" s="21">
        <v>1.0</v>
      </c>
      <c r="C109" s="22" t="s">
        <v>132</v>
      </c>
      <c r="D109" s="23" t="s">
        <v>138</v>
      </c>
      <c r="E109" s="21">
        <v>2.0</v>
      </c>
      <c r="F109" s="21">
        <v>1.0</v>
      </c>
      <c r="G109" s="24">
        <f t="shared" si="519"/>
        <v>347.1320548</v>
      </c>
      <c r="H109" s="24">
        <f t="shared" si="542"/>
        <v>8122</v>
      </c>
      <c r="I109" s="24">
        <f t="shared" si="520"/>
        <v>812.2</v>
      </c>
      <c r="J109" s="24">
        <f t="shared" si="521"/>
        <v>812.2</v>
      </c>
      <c r="K109" s="24">
        <f t="shared" si="522"/>
        <v>812.2</v>
      </c>
      <c r="L109" s="24">
        <f t="shared" si="523"/>
        <v>253406.4</v>
      </c>
      <c r="M109" s="24">
        <v>0.0</v>
      </c>
      <c r="N109" s="24"/>
      <c r="O109" s="24">
        <f t="shared" si="524"/>
        <v>2082.792329</v>
      </c>
      <c r="P109" s="24">
        <f t="shared" si="525"/>
        <v>4165.584658</v>
      </c>
      <c r="Q109" s="24">
        <f t="shared" si="526"/>
        <v>13885.28219</v>
      </c>
      <c r="R109" s="24">
        <f t="shared" si="527"/>
        <v>27770.56438</v>
      </c>
      <c r="S109" s="24">
        <f t="shared" si="528"/>
        <v>285342.549</v>
      </c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6">
        <v>7520.0</v>
      </c>
      <c r="AH109" s="27">
        <f t="shared" ref="AH109:AI109" si="546">AH108</f>
        <v>0.08</v>
      </c>
      <c r="AI109" s="27">
        <f t="shared" si="546"/>
        <v>0.08</v>
      </c>
      <c r="AJ109" s="28">
        <f t="shared" si="530"/>
        <v>8121.6</v>
      </c>
      <c r="AK109" s="25"/>
      <c r="AL109" s="26">
        <f t="shared" si="531"/>
        <v>194928</v>
      </c>
      <c r="AM109" s="26" t="str">
        <f t="shared" si="532"/>
        <v/>
      </c>
      <c r="AN109" s="26">
        <f t="shared" si="533"/>
        <v>19492.8</v>
      </c>
      <c r="AO109" s="26">
        <f t="shared" si="534"/>
        <v>19492.8</v>
      </c>
      <c r="AP109" s="26">
        <f t="shared" si="535"/>
        <v>19492.8</v>
      </c>
      <c r="AQ109" s="26">
        <f t="shared" si="536"/>
        <v>4165.584658</v>
      </c>
      <c r="AR109" s="26">
        <f t="shared" si="537"/>
        <v>27770.56438</v>
      </c>
      <c r="AX109" s="29">
        <f t="shared" ref="AX109:BA109" si="547">H109/2</f>
        <v>4061</v>
      </c>
      <c r="AY109" s="29">
        <f t="shared" si="547"/>
        <v>406.1</v>
      </c>
      <c r="AZ109" s="29">
        <f t="shared" si="547"/>
        <v>406.1</v>
      </c>
      <c r="BA109" s="29">
        <f t="shared" si="547"/>
        <v>406.1</v>
      </c>
      <c r="BB109" s="29">
        <f t="shared" ref="BB109:BE109" si="548">H109/2*($E109)</f>
        <v>8122</v>
      </c>
      <c r="BC109" s="29">
        <f t="shared" si="548"/>
        <v>812.2</v>
      </c>
      <c r="BD109" s="29">
        <f t="shared" si="548"/>
        <v>812.2</v>
      </c>
      <c r="BE109" s="29">
        <f t="shared" si="548"/>
        <v>812.2</v>
      </c>
      <c r="BG109" s="29">
        <f t="shared" si="25"/>
        <v>4873.2</v>
      </c>
      <c r="BH109" s="29">
        <f t="shared" si="428"/>
        <v>58478.4</v>
      </c>
    </row>
    <row r="110" ht="24.75" customHeight="1">
      <c r="A110" s="21" t="s">
        <v>36</v>
      </c>
      <c r="B110" s="21">
        <v>2.0</v>
      </c>
      <c r="C110" s="22" t="s">
        <v>132</v>
      </c>
      <c r="D110" s="23" t="s">
        <v>103</v>
      </c>
      <c r="E110" s="21">
        <v>1.0</v>
      </c>
      <c r="F110" s="21">
        <v>2.0</v>
      </c>
      <c r="G110" s="24">
        <f t="shared" si="519"/>
        <v>360.0821918</v>
      </c>
      <c r="H110" s="24">
        <f t="shared" si="542"/>
        <v>8425</v>
      </c>
      <c r="I110" s="24">
        <f t="shared" si="520"/>
        <v>842.5</v>
      </c>
      <c r="J110" s="24">
        <f t="shared" si="521"/>
        <v>842.5</v>
      </c>
      <c r="K110" s="24">
        <f t="shared" si="522"/>
        <v>842.5</v>
      </c>
      <c r="L110" s="24">
        <f t="shared" si="523"/>
        <v>131430</v>
      </c>
      <c r="M110" s="24">
        <v>0.0</v>
      </c>
      <c r="N110" s="24"/>
      <c r="O110" s="24">
        <f t="shared" si="524"/>
        <v>2160.493151</v>
      </c>
      <c r="P110" s="24">
        <f t="shared" si="525"/>
        <v>2160.493151</v>
      </c>
      <c r="Q110" s="24">
        <f t="shared" si="526"/>
        <v>12187.39726</v>
      </c>
      <c r="R110" s="24">
        <f t="shared" si="527"/>
        <v>12187.39726</v>
      </c>
      <c r="S110" s="24">
        <f t="shared" si="528"/>
        <v>145777.8904</v>
      </c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6">
        <v>8425.0</v>
      </c>
      <c r="AH110" s="27">
        <f>AH109</f>
        <v>0.08</v>
      </c>
      <c r="AI110" s="27">
        <v>0.0</v>
      </c>
      <c r="AJ110" s="28">
        <f t="shared" si="530"/>
        <v>8425</v>
      </c>
      <c r="AK110" s="25"/>
      <c r="AL110" s="26" t="str">
        <f t="shared" si="531"/>
        <v/>
      </c>
      <c r="AM110" s="26">
        <f t="shared" si="532"/>
        <v>101100</v>
      </c>
      <c r="AN110" s="26">
        <f t="shared" si="533"/>
        <v>10110</v>
      </c>
      <c r="AO110" s="26">
        <f t="shared" si="534"/>
        <v>10110</v>
      </c>
      <c r="AP110" s="26">
        <f t="shared" si="535"/>
        <v>10110</v>
      </c>
      <c r="AQ110" s="26">
        <f t="shared" si="536"/>
        <v>2160.493151</v>
      </c>
      <c r="AR110" s="26">
        <f t="shared" si="537"/>
        <v>12187.39726</v>
      </c>
      <c r="AX110" s="29">
        <f t="shared" ref="AX110:BA110" si="549">H110/2</f>
        <v>4212.5</v>
      </c>
      <c r="AY110" s="29">
        <f t="shared" si="549"/>
        <v>421.25</v>
      </c>
      <c r="AZ110" s="29">
        <f t="shared" si="549"/>
        <v>421.25</v>
      </c>
      <c r="BA110" s="29">
        <f t="shared" si="549"/>
        <v>421.25</v>
      </c>
      <c r="BB110" s="29">
        <f t="shared" ref="BB110:BE110" si="550">H110/2*($E110)</f>
        <v>4212.5</v>
      </c>
      <c r="BC110" s="29">
        <f t="shared" si="550"/>
        <v>421.25</v>
      </c>
      <c r="BD110" s="29">
        <f t="shared" si="550"/>
        <v>421.25</v>
      </c>
      <c r="BE110" s="29">
        <f t="shared" si="550"/>
        <v>421.25</v>
      </c>
      <c r="BG110" s="29">
        <f t="shared" si="25"/>
        <v>2527.5</v>
      </c>
      <c r="BH110" s="29">
        <f t="shared" si="428"/>
        <v>30330</v>
      </c>
    </row>
    <row r="111" ht="24.75" customHeight="1">
      <c r="A111" s="31"/>
      <c r="B111" s="32"/>
      <c r="C111" s="15" t="s">
        <v>139</v>
      </c>
      <c r="D111" s="16" t="s">
        <v>140</v>
      </c>
      <c r="E111" s="16"/>
      <c r="F111" s="32"/>
      <c r="G111" s="16"/>
      <c r="H111" s="16"/>
      <c r="I111" s="16"/>
      <c r="J111" s="16"/>
      <c r="K111" s="16"/>
      <c r="L111" s="16"/>
      <c r="M111" s="33"/>
      <c r="N111" s="33"/>
      <c r="O111" s="33" t="str">
        <f>IF(G111="","",((G111*20)*0.3))</f>
        <v/>
      </c>
      <c r="P111" s="33"/>
      <c r="Q111" s="33"/>
      <c r="R111" s="33"/>
      <c r="S111" s="34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7"/>
      <c r="AI111" s="27"/>
      <c r="AJ111" s="28"/>
      <c r="AK111" s="25"/>
      <c r="AL111" s="35">
        <f t="shared" ref="AL111:AR111" si="551">SUM(AL105:AL110)</f>
        <v>921180</v>
      </c>
      <c r="AM111" s="35">
        <f t="shared" si="551"/>
        <v>101100</v>
      </c>
      <c r="AN111" s="35">
        <f t="shared" si="551"/>
        <v>102228</v>
      </c>
      <c r="AO111" s="35">
        <f t="shared" si="551"/>
        <v>102228</v>
      </c>
      <c r="AP111" s="35">
        <f t="shared" si="551"/>
        <v>102228</v>
      </c>
      <c r="AQ111" s="35">
        <f t="shared" si="551"/>
        <v>21845.98356</v>
      </c>
      <c r="AR111" s="35">
        <f t="shared" si="551"/>
        <v>143424</v>
      </c>
      <c r="AS111" s="35">
        <f>SUM(AL111:AR111)</f>
        <v>1494233.984</v>
      </c>
      <c r="AT111" s="35">
        <f>SUM(S105:S110)</f>
        <v>1494233.984</v>
      </c>
      <c r="AU111" s="35">
        <f>AS111-AT111</f>
        <v>0</v>
      </c>
      <c r="AX111" s="29">
        <f t="shared" ref="AX111:BA111" si="552">H111/2</f>
        <v>0</v>
      </c>
      <c r="AY111" s="29">
        <f t="shared" si="552"/>
        <v>0</v>
      </c>
      <c r="AZ111" s="29">
        <f t="shared" si="552"/>
        <v>0</v>
      </c>
      <c r="BA111" s="29">
        <f t="shared" si="552"/>
        <v>0</v>
      </c>
      <c r="BB111" s="29">
        <f t="shared" ref="BB111:BE111" si="553">SUM(BB105:BB110)</f>
        <v>42595</v>
      </c>
      <c r="BC111" s="29">
        <f t="shared" si="553"/>
        <v>4259.5</v>
      </c>
      <c r="BD111" s="29">
        <f t="shared" si="553"/>
        <v>4259.5</v>
      </c>
      <c r="BE111" s="29">
        <f t="shared" si="553"/>
        <v>4259.5</v>
      </c>
      <c r="BG111" s="29">
        <f t="shared" si="25"/>
        <v>0</v>
      </c>
      <c r="BH111" s="29">
        <f t="shared" si="428"/>
        <v>0</v>
      </c>
    </row>
    <row r="112" ht="24.75" customHeight="1">
      <c r="A112" s="21" t="s">
        <v>29</v>
      </c>
      <c r="B112" s="21">
        <v>1.0</v>
      </c>
      <c r="C112" s="22" t="s">
        <v>139</v>
      </c>
      <c r="D112" s="23" t="s">
        <v>141</v>
      </c>
      <c r="E112" s="21">
        <v>1.0</v>
      </c>
      <c r="F112" s="21">
        <v>1.0</v>
      </c>
      <c r="G112" s="24">
        <f t="shared" ref="G112:G130" si="556">(((SUM(H112:K112))*12)/365)</f>
        <v>1282.191781</v>
      </c>
      <c r="H112" s="24">
        <v>30000.0</v>
      </c>
      <c r="I112" s="24">
        <f t="shared" ref="I112:I130" si="557">H112*0.1</f>
        <v>3000</v>
      </c>
      <c r="J112" s="24">
        <f t="shared" ref="J112:J130" si="558">H112*0.1</f>
        <v>3000</v>
      </c>
      <c r="K112" s="24">
        <f t="shared" ref="K112:K130" si="559">H112*0.1</f>
        <v>3000</v>
      </c>
      <c r="L112" s="24">
        <f t="shared" ref="L112:L130" si="560">((H112+I112+J112+K112)*12)*E112</f>
        <v>468000</v>
      </c>
      <c r="M112" s="24">
        <v>0.0</v>
      </c>
      <c r="N112" s="24"/>
      <c r="O112" s="24">
        <f t="shared" ref="O112:O130" si="561">IF(G112="","",((G112*20)*30%))</f>
        <v>7693.150685</v>
      </c>
      <c r="P112" s="24">
        <f t="shared" ref="P112:P130" si="562">O112*E112</f>
        <v>7693.150685</v>
      </c>
      <c r="Q112" s="24">
        <f t="shared" ref="Q112:Q130" si="563">IF(B112=1,(G112*40),(((((H112+I112)*12)/365)*40)))</f>
        <v>51287.67123</v>
      </c>
      <c r="R112" s="24">
        <f t="shared" ref="R112:R130" si="564">Q112*E112</f>
        <v>51287.67123</v>
      </c>
      <c r="S112" s="24">
        <f t="shared" ref="S112:S130" si="565">(((H112*12)+(I112*12)+(J112*12)+(K112*12)+(M112*12)+O112+Q112))*E112</f>
        <v>526980.8219</v>
      </c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6">
        <v>25370.0</v>
      </c>
      <c r="AH112" s="27">
        <v>0.0</v>
      </c>
      <c r="AI112" s="27">
        <v>0.08</v>
      </c>
      <c r="AJ112" s="28">
        <f t="shared" ref="AJ112:AJ130" si="566">IF(B112=1,((AG112*AH112)+AG112),((AG112*AI112)+AG112))</f>
        <v>25370</v>
      </c>
      <c r="AK112" s="25"/>
      <c r="AL112" s="26">
        <f t="shared" ref="AL112:AL120" si="567">IF(B112=1,((E112*H112)*12),"")</f>
        <v>360000</v>
      </c>
      <c r="AM112" s="26" t="str">
        <f t="shared" ref="AM112:AM130" si="568">IF(B112=2,((E112*H112)*12),"")</f>
        <v/>
      </c>
      <c r="AN112" s="26">
        <f t="shared" ref="AN112:AN130" si="569">((I112*12)*E112)</f>
        <v>36000</v>
      </c>
      <c r="AO112" s="26">
        <f t="shared" ref="AO112:AO130" si="570">((J112*12)*E112)</f>
        <v>36000</v>
      </c>
      <c r="AP112" s="26">
        <f t="shared" ref="AP112:AP130" si="571">((K112*12)*E112)</f>
        <v>36000</v>
      </c>
      <c r="AQ112" s="26">
        <f t="shared" ref="AQ112:AQ130" si="572">O112*E112</f>
        <v>7693.150685</v>
      </c>
      <c r="AR112" s="26">
        <f t="shared" ref="AR112:AR130" si="573">E112*Q112</f>
        <v>51287.67123</v>
      </c>
      <c r="AX112" s="29">
        <f t="shared" ref="AX112:BA112" si="554">H112/2</f>
        <v>15000</v>
      </c>
      <c r="AY112" s="29">
        <f t="shared" si="554"/>
        <v>1500</v>
      </c>
      <c r="AZ112" s="29">
        <f t="shared" si="554"/>
        <v>1500</v>
      </c>
      <c r="BA112" s="29">
        <f t="shared" si="554"/>
        <v>1500</v>
      </c>
      <c r="BB112" s="29">
        <f t="shared" ref="BB112:BE112" si="555">H112/2*($E112)</f>
        <v>15000</v>
      </c>
      <c r="BC112" s="29">
        <f t="shared" si="555"/>
        <v>1500</v>
      </c>
      <c r="BD112" s="29">
        <f t="shared" si="555"/>
        <v>1500</v>
      </c>
      <c r="BE112" s="29">
        <f t="shared" si="555"/>
        <v>1500</v>
      </c>
      <c r="BG112" s="29">
        <f t="shared" si="25"/>
        <v>9000</v>
      </c>
      <c r="BH112" s="29">
        <f t="shared" si="428"/>
        <v>108000</v>
      </c>
    </row>
    <row r="113" ht="24.75" customHeight="1">
      <c r="A113" s="21" t="s">
        <v>29</v>
      </c>
      <c r="B113" s="21">
        <v>1.0</v>
      </c>
      <c r="C113" s="22" t="s">
        <v>139</v>
      </c>
      <c r="D113" s="23" t="s">
        <v>142</v>
      </c>
      <c r="E113" s="21">
        <v>1.0</v>
      </c>
      <c r="F113" s="21">
        <v>1.0</v>
      </c>
      <c r="G113" s="24">
        <f t="shared" si="556"/>
        <v>518.2191781</v>
      </c>
      <c r="H113" s="24">
        <f t="shared" ref="H113:H127" si="576">ROUNDUP(AJ113,0)</f>
        <v>12125</v>
      </c>
      <c r="I113" s="24">
        <f t="shared" si="557"/>
        <v>1212.5</v>
      </c>
      <c r="J113" s="24">
        <f t="shared" si="558"/>
        <v>1212.5</v>
      </c>
      <c r="K113" s="24">
        <f t="shared" si="559"/>
        <v>1212.5</v>
      </c>
      <c r="L113" s="24">
        <f t="shared" si="560"/>
        <v>189150</v>
      </c>
      <c r="M113" s="24">
        <v>0.0</v>
      </c>
      <c r="N113" s="24"/>
      <c r="O113" s="24">
        <f t="shared" si="561"/>
        <v>3109.315068</v>
      </c>
      <c r="P113" s="24">
        <f t="shared" si="562"/>
        <v>3109.315068</v>
      </c>
      <c r="Q113" s="24">
        <f t="shared" si="563"/>
        <v>20728.76712</v>
      </c>
      <c r="R113" s="24">
        <f t="shared" si="564"/>
        <v>20728.76712</v>
      </c>
      <c r="S113" s="24">
        <f t="shared" si="565"/>
        <v>212988.0822</v>
      </c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6">
        <v>12125.0</v>
      </c>
      <c r="AH113" s="27">
        <v>0.0</v>
      </c>
      <c r="AI113" s="27">
        <f>AI112</f>
        <v>0.08</v>
      </c>
      <c r="AJ113" s="28">
        <f t="shared" si="566"/>
        <v>12125</v>
      </c>
      <c r="AK113" s="25"/>
      <c r="AL113" s="26">
        <f t="shared" si="567"/>
        <v>145500</v>
      </c>
      <c r="AM113" s="26" t="str">
        <f t="shared" si="568"/>
        <v/>
      </c>
      <c r="AN113" s="26">
        <f t="shared" si="569"/>
        <v>14550</v>
      </c>
      <c r="AO113" s="26">
        <f t="shared" si="570"/>
        <v>14550</v>
      </c>
      <c r="AP113" s="26">
        <f t="shared" si="571"/>
        <v>14550</v>
      </c>
      <c r="AQ113" s="26">
        <f t="shared" si="572"/>
        <v>3109.315068</v>
      </c>
      <c r="AR113" s="26">
        <f t="shared" si="573"/>
        <v>20728.76712</v>
      </c>
      <c r="AX113" s="29">
        <f t="shared" ref="AX113:BA113" si="574">H113/2</f>
        <v>6062.5</v>
      </c>
      <c r="AY113" s="29">
        <f t="shared" si="574"/>
        <v>606.25</v>
      </c>
      <c r="AZ113" s="29">
        <f t="shared" si="574"/>
        <v>606.25</v>
      </c>
      <c r="BA113" s="29">
        <f t="shared" si="574"/>
        <v>606.25</v>
      </c>
      <c r="BB113" s="29">
        <f t="shared" ref="BB113:BE113" si="575">H113/2*($E113)</f>
        <v>6062.5</v>
      </c>
      <c r="BC113" s="29">
        <f t="shared" si="575"/>
        <v>606.25</v>
      </c>
      <c r="BD113" s="29">
        <f t="shared" si="575"/>
        <v>606.25</v>
      </c>
      <c r="BE113" s="29">
        <f t="shared" si="575"/>
        <v>606.25</v>
      </c>
      <c r="BG113" s="29">
        <f t="shared" si="25"/>
        <v>3637.5</v>
      </c>
      <c r="BH113" s="29">
        <f t="shared" si="428"/>
        <v>43650</v>
      </c>
    </row>
    <row r="114" ht="24.75" customHeight="1">
      <c r="A114" s="21" t="s">
        <v>36</v>
      </c>
      <c r="B114" s="21">
        <v>2.0</v>
      </c>
      <c r="C114" s="22" t="s">
        <v>139</v>
      </c>
      <c r="D114" s="23" t="s">
        <v>143</v>
      </c>
      <c r="E114" s="21">
        <v>5.0</v>
      </c>
      <c r="F114" s="21">
        <v>2.0</v>
      </c>
      <c r="G114" s="24">
        <f t="shared" si="556"/>
        <v>270.7561644</v>
      </c>
      <c r="H114" s="24">
        <f t="shared" si="576"/>
        <v>6335</v>
      </c>
      <c r="I114" s="24">
        <f t="shared" si="557"/>
        <v>633.5</v>
      </c>
      <c r="J114" s="24">
        <f t="shared" si="558"/>
        <v>633.5</v>
      </c>
      <c r="K114" s="24">
        <f t="shared" si="559"/>
        <v>633.5</v>
      </c>
      <c r="L114" s="24">
        <f t="shared" si="560"/>
        <v>494130</v>
      </c>
      <c r="M114" s="24">
        <v>0.0</v>
      </c>
      <c r="N114" s="24"/>
      <c r="O114" s="24">
        <f t="shared" si="561"/>
        <v>1624.536986</v>
      </c>
      <c r="P114" s="24">
        <f t="shared" si="562"/>
        <v>8122.684932</v>
      </c>
      <c r="Q114" s="24">
        <f t="shared" si="563"/>
        <v>9164.054795</v>
      </c>
      <c r="R114" s="24">
        <f t="shared" si="564"/>
        <v>45820.27397</v>
      </c>
      <c r="S114" s="24">
        <f t="shared" si="565"/>
        <v>548072.9589</v>
      </c>
      <c r="AG114" s="26">
        <v>5865.0</v>
      </c>
      <c r="AH114" s="27">
        <f t="shared" ref="AH114:AI114" si="577">AH224</f>
        <v>0.08</v>
      </c>
      <c r="AI114" s="27">
        <f t="shared" si="577"/>
        <v>0.08</v>
      </c>
      <c r="AJ114" s="28">
        <f t="shared" si="566"/>
        <v>6334.2</v>
      </c>
      <c r="AL114" s="26" t="str">
        <f t="shared" si="567"/>
        <v/>
      </c>
      <c r="AM114" s="26">
        <f t="shared" si="568"/>
        <v>380100</v>
      </c>
      <c r="AN114" s="26">
        <f t="shared" si="569"/>
        <v>38010</v>
      </c>
      <c r="AO114" s="26">
        <f t="shared" si="570"/>
        <v>38010</v>
      </c>
      <c r="AP114" s="26">
        <f t="shared" si="571"/>
        <v>38010</v>
      </c>
      <c r="AQ114" s="26">
        <f t="shared" si="572"/>
        <v>8122.684932</v>
      </c>
      <c r="AR114" s="26">
        <f t="shared" si="573"/>
        <v>45820.27397</v>
      </c>
      <c r="AX114" s="29">
        <f t="shared" ref="AX114:BA114" si="578">H114/2</f>
        <v>3167.5</v>
      </c>
      <c r="AY114" s="29">
        <f t="shared" si="578"/>
        <v>316.75</v>
      </c>
      <c r="AZ114" s="29">
        <f t="shared" si="578"/>
        <v>316.75</v>
      </c>
      <c r="BA114" s="29">
        <f t="shared" si="578"/>
        <v>316.75</v>
      </c>
      <c r="BB114" s="29">
        <f t="shared" ref="BB114:BE114" si="579">H114/2*($E114)</f>
        <v>15837.5</v>
      </c>
      <c r="BC114" s="29">
        <f t="shared" si="579"/>
        <v>1583.75</v>
      </c>
      <c r="BD114" s="29">
        <f t="shared" si="579"/>
        <v>1583.75</v>
      </c>
      <c r="BE114" s="29">
        <f t="shared" si="579"/>
        <v>1583.75</v>
      </c>
      <c r="BG114" s="29">
        <f t="shared" si="25"/>
        <v>9502.5</v>
      </c>
      <c r="BH114" s="29">
        <f t="shared" si="428"/>
        <v>114030</v>
      </c>
    </row>
    <row r="115" ht="24.75" customHeight="1">
      <c r="A115" s="21" t="s">
        <v>36</v>
      </c>
      <c r="B115" s="21">
        <v>2.0</v>
      </c>
      <c r="C115" s="22" t="s">
        <v>139</v>
      </c>
      <c r="D115" s="23" t="s">
        <v>38</v>
      </c>
      <c r="E115" s="21">
        <v>3.0</v>
      </c>
      <c r="F115" s="21">
        <v>2.0</v>
      </c>
      <c r="G115" s="24">
        <f t="shared" si="556"/>
        <v>313.8805479</v>
      </c>
      <c r="H115" s="24">
        <f t="shared" si="576"/>
        <v>7344</v>
      </c>
      <c r="I115" s="24">
        <f t="shared" si="557"/>
        <v>734.4</v>
      </c>
      <c r="J115" s="24">
        <f t="shared" si="558"/>
        <v>734.4</v>
      </c>
      <c r="K115" s="24">
        <f t="shared" si="559"/>
        <v>734.4</v>
      </c>
      <c r="L115" s="24">
        <f t="shared" si="560"/>
        <v>343699.2</v>
      </c>
      <c r="M115" s="24">
        <v>0.0</v>
      </c>
      <c r="N115" s="24"/>
      <c r="O115" s="24">
        <f t="shared" si="561"/>
        <v>1883.283288</v>
      </c>
      <c r="P115" s="24">
        <f t="shared" si="562"/>
        <v>5649.849863</v>
      </c>
      <c r="Q115" s="24">
        <f t="shared" si="563"/>
        <v>10623.64932</v>
      </c>
      <c r="R115" s="24">
        <f t="shared" si="564"/>
        <v>31870.94795</v>
      </c>
      <c r="S115" s="24">
        <f t="shared" si="565"/>
        <v>381219.9978</v>
      </c>
      <c r="AG115" s="26">
        <v>6800.0</v>
      </c>
      <c r="AH115" s="27">
        <f t="shared" ref="AH115:AI115" si="580">AH114</f>
        <v>0.08</v>
      </c>
      <c r="AI115" s="27">
        <f t="shared" si="580"/>
        <v>0.08</v>
      </c>
      <c r="AJ115" s="28">
        <f t="shared" si="566"/>
        <v>7344</v>
      </c>
      <c r="AL115" s="26" t="str">
        <f t="shared" si="567"/>
        <v/>
      </c>
      <c r="AM115" s="26">
        <f t="shared" si="568"/>
        <v>264384</v>
      </c>
      <c r="AN115" s="26">
        <f t="shared" si="569"/>
        <v>26438.4</v>
      </c>
      <c r="AO115" s="26">
        <f t="shared" si="570"/>
        <v>26438.4</v>
      </c>
      <c r="AP115" s="26">
        <f t="shared" si="571"/>
        <v>26438.4</v>
      </c>
      <c r="AQ115" s="26">
        <f t="shared" si="572"/>
        <v>5649.849863</v>
      </c>
      <c r="AR115" s="26">
        <f t="shared" si="573"/>
        <v>31870.94795</v>
      </c>
      <c r="AX115" s="29">
        <f t="shared" ref="AX115:BA115" si="581">H115/2</f>
        <v>3672</v>
      </c>
      <c r="AY115" s="29">
        <f t="shared" si="581"/>
        <v>367.2</v>
      </c>
      <c r="AZ115" s="29">
        <f t="shared" si="581"/>
        <v>367.2</v>
      </c>
      <c r="BA115" s="29">
        <f t="shared" si="581"/>
        <v>367.2</v>
      </c>
      <c r="BB115" s="29">
        <f t="shared" ref="BB115:BE115" si="582">H115/2*($E115)</f>
        <v>11016</v>
      </c>
      <c r="BC115" s="29">
        <f t="shared" si="582"/>
        <v>1101.6</v>
      </c>
      <c r="BD115" s="29">
        <f t="shared" si="582"/>
        <v>1101.6</v>
      </c>
      <c r="BE115" s="29">
        <f t="shared" si="582"/>
        <v>1101.6</v>
      </c>
      <c r="BG115" s="29">
        <f t="shared" si="25"/>
        <v>6609.6</v>
      </c>
      <c r="BH115" s="29">
        <f t="shared" si="428"/>
        <v>79315.2</v>
      </c>
    </row>
    <row r="116" ht="24.75" customHeight="1">
      <c r="A116" s="21" t="s">
        <v>36</v>
      </c>
      <c r="B116" s="21">
        <v>2.0</v>
      </c>
      <c r="C116" s="22" t="s">
        <v>139</v>
      </c>
      <c r="D116" s="23" t="s">
        <v>144</v>
      </c>
      <c r="E116" s="21">
        <v>1.0</v>
      </c>
      <c r="F116" s="21">
        <v>2.0</v>
      </c>
      <c r="G116" s="24">
        <f t="shared" si="556"/>
        <v>240.0263014</v>
      </c>
      <c r="H116" s="24">
        <f t="shared" si="576"/>
        <v>5616</v>
      </c>
      <c r="I116" s="24">
        <f t="shared" si="557"/>
        <v>561.6</v>
      </c>
      <c r="J116" s="24">
        <f t="shared" si="558"/>
        <v>561.6</v>
      </c>
      <c r="K116" s="24">
        <f t="shared" si="559"/>
        <v>561.6</v>
      </c>
      <c r="L116" s="24">
        <f t="shared" si="560"/>
        <v>87609.6</v>
      </c>
      <c r="M116" s="24">
        <v>0.0</v>
      </c>
      <c r="N116" s="24"/>
      <c r="O116" s="24">
        <f t="shared" si="561"/>
        <v>1440.157808</v>
      </c>
      <c r="P116" s="24">
        <f t="shared" si="562"/>
        <v>1440.157808</v>
      </c>
      <c r="Q116" s="24">
        <f t="shared" si="563"/>
        <v>8123.967123</v>
      </c>
      <c r="R116" s="24">
        <f t="shared" si="564"/>
        <v>8123.967123</v>
      </c>
      <c r="S116" s="24">
        <f t="shared" si="565"/>
        <v>97173.72493</v>
      </c>
      <c r="AG116" s="26">
        <v>5200.0</v>
      </c>
      <c r="AH116" s="27">
        <f t="shared" ref="AH116:AI116" si="583">AH115</f>
        <v>0.08</v>
      </c>
      <c r="AI116" s="27">
        <f t="shared" si="583"/>
        <v>0.08</v>
      </c>
      <c r="AJ116" s="28">
        <f t="shared" si="566"/>
        <v>5616</v>
      </c>
      <c r="AL116" s="26" t="str">
        <f t="shared" si="567"/>
        <v/>
      </c>
      <c r="AM116" s="26">
        <f t="shared" si="568"/>
        <v>67392</v>
      </c>
      <c r="AN116" s="26">
        <f t="shared" si="569"/>
        <v>6739.2</v>
      </c>
      <c r="AO116" s="26">
        <f t="shared" si="570"/>
        <v>6739.2</v>
      </c>
      <c r="AP116" s="26">
        <f t="shared" si="571"/>
        <v>6739.2</v>
      </c>
      <c r="AQ116" s="26">
        <f t="shared" si="572"/>
        <v>1440.157808</v>
      </c>
      <c r="AR116" s="26">
        <f t="shared" si="573"/>
        <v>8123.967123</v>
      </c>
      <c r="AX116" s="29">
        <f t="shared" ref="AX116:BA116" si="584">H116/2</f>
        <v>2808</v>
      </c>
      <c r="AY116" s="29">
        <f t="shared" si="584"/>
        <v>280.8</v>
      </c>
      <c r="AZ116" s="29">
        <f t="shared" si="584"/>
        <v>280.8</v>
      </c>
      <c r="BA116" s="29">
        <f t="shared" si="584"/>
        <v>280.8</v>
      </c>
      <c r="BB116" s="29">
        <f t="shared" ref="BB116:BE116" si="585">H116/2*($E116)</f>
        <v>2808</v>
      </c>
      <c r="BC116" s="29">
        <f t="shared" si="585"/>
        <v>280.8</v>
      </c>
      <c r="BD116" s="29">
        <f t="shared" si="585"/>
        <v>280.8</v>
      </c>
      <c r="BE116" s="29">
        <f t="shared" si="585"/>
        <v>280.8</v>
      </c>
      <c r="BG116" s="29">
        <f t="shared" si="25"/>
        <v>1684.8</v>
      </c>
      <c r="BH116" s="29">
        <f t="shared" si="428"/>
        <v>20217.6</v>
      </c>
    </row>
    <row r="117" ht="24.75" customHeight="1">
      <c r="A117" s="21" t="s">
        <v>36</v>
      </c>
      <c r="B117" s="21">
        <v>2.0</v>
      </c>
      <c r="C117" s="22" t="s">
        <v>139</v>
      </c>
      <c r="D117" s="23" t="s">
        <v>54</v>
      </c>
      <c r="E117" s="21">
        <v>1.0</v>
      </c>
      <c r="F117" s="21">
        <v>2.0</v>
      </c>
      <c r="G117" s="24">
        <f t="shared" si="556"/>
        <v>416.370411</v>
      </c>
      <c r="H117" s="24">
        <f t="shared" si="576"/>
        <v>9742</v>
      </c>
      <c r="I117" s="24">
        <f t="shared" si="557"/>
        <v>974.2</v>
      </c>
      <c r="J117" s="24">
        <f t="shared" si="558"/>
        <v>974.2</v>
      </c>
      <c r="K117" s="24">
        <f t="shared" si="559"/>
        <v>974.2</v>
      </c>
      <c r="L117" s="24">
        <f t="shared" si="560"/>
        <v>151975.2</v>
      </c>
      <c r="M117" s="24">
        <v>0.0</v>
      </c>
      <c r="N117" s="24"/>
      <c r="O117" s="24">
        <f t="shared" si="561"/>
        <v>2498.222466</v>
      </c>
      <c r="P117" s="24">
        <f t="shared" si="562"/>
        <v>2498.222466</v>
      </c>
      <c r="Q117" s="24">
        <f t="shared" si="563"/>
        <v>14092.53699</v>
      </c>
      <c r="R117" s="24">
        <f t="shared" si="564"/>
        <v>14092.53699</v>
      </c>
      <c r="S117" s="24">
        <f t="shared" si="565"/>
        <v>168565.9595</v>
      </c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6">
        <v>9020.0</v>
      </c>
      <c r="AH117" s="27">
        <v>0.08</v>
      </c>
      <c r="AI117" s="27">
        <f>AI113</f>
        <v>0.08</v>
      </c>
      <c r="AJ117" s="28">
        <f t="shared" si="566"/>
        <v>9741.6</v>
      </c>
      <c r="AK117" s="25"/>
      <c r="AL117" s="26" t="str">
        <f t="shared" si="567"/>
        <v/>
      </c>
      <c r="AM117" s="26">
        <f t="shared" si="568"/>
        <v>116904</v>
      </c>
      <c r="AN117" s="26">
        <f t="shared" si="569"/>
        <v>11690.4</v>
      </c>
      <c r="AO117" s="26">
        <f t="shared" si="570"/>
        <v>11690.4</v>
      </c>
      <c r="AP117" s="26">
        <f t="shared" si="571"/>
        <v>11690.4</v>
      </c>
      <c r="AQ117" s="26">
        <f t="shared" si="572"/>
        <v>2498.222466</v>
      </c>
      <c r="AR117" s="26">
        <f t="shared" si="573"/>
        <v>14092.53699</v>
      </c>
      <c r="AX117" s="29">
        <f t="shared" ref="AX117:BA117" si="586">H117/2</f>
        <v>4871</v>
      </c>
      <c r="AY117" s="29">
        <f t="shared" si="586"/>
        <v>487.1</v>
      </c>
      <c r="AZ117" s="29">
        <f t="shared" si="586"/>
        <v>487.1</v>
      </c>
      <c r="BA117" s="29">
        <f t="shared" si="586"/>
        <v>487.1</v>
      </c>
      <c r="BB117" s="29">
        <f t="shared" ref="BB117:BE117" si="587">H117/2*($E117)</f>
        <v>4871</v>
      </c>
      <c r="BC117" s="29">
        <f t="shared" si="587"/>
        <v>487.1</v>
      </c>
      <c r="BD117" s="29">
        <f t="shared" si="587"/>
        <v>487.1</v>
      </c>
      <c r="BE117" s="29">
        <f t="shared" si="587"/>
        <v>487.1</v>
      </c>
      <c r="BG117" s="29">
        <f t="shared" si="25"/>
        <v>2922.6</v>
      </c>
      <c r="BH117" s="29">
        <f t="shared" si="428"/>
        <v>35071.2</v>
      </c>
    </row>
    <row r="118" ht="24.75" customHeight="1">
      <c r="A118" s="21" t="s">
        <v>36</v>
      </c>
      <c r="B118" s="21">
        <v>2.0</v>
      </c>
      <c r="C118" s="22" t="s">
        <v>139</v>
      </c>
      <c r="D118" s="23" t="s">
        <v>145</v>
      </c>
      <c r="E118" s="21">
        <v>2.0</v>
      </c>
      <c r="F118" s="21">
        <v>2.0</v>
      </c>
      <c r="G118" s="24">
        <f t="shared" si="556"/>
        <v>483.3008219</v>
      </c>
      <c r="H118" s="24">
        <f t="shared" si="576"/>
        <v>11308</v>
      </c>
      <c r="I118" s="24">
        <f t="shared" si="557"/>
        <v>1130.8</v>
      </c>
      <c r="J118" s="24">
        <f t="shared" si="558"/>
        <v>1130.8</v>
      </c>
      <c r="K118" s="24">
        <f t="shared" si="559"/>
        <v>1130.8</v>
      </c>
      <c r="L118" s="24">
        <f t="shared" si="560"/>
        <v>352809.6</v>
      </c>
      <c r="M118" s="24">
        <v>0.0</v>
      </c>
      <c r="N118" s="24"/>
      <c r="O118" s="24">
        <f t="shared" si="561"/>
        <v>2899.804932</v>
      </c>
      <c r="P118" s="24">
        <f t="shared" si="562"/>
        <v>5799.609863</v>
      </c>
      <c r="Q118" s="24">
        <f t="shared" si="563"/>
        <v>16357.87397</v>
      </c>
      <c r="R118" s="24">
        <f t="shared" si="564"/>
        <v>32715.74795</v>
      </c>
      <c r="S118" s="24">
        <f t="shared" si="565"/>
        <v>391324.9578</v>
      </c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6">
        <v>10470.0</v>
      </c>
      <c r="AH118" s="27">
        <v>0.08</v>
      </c>
      <c r="AI118" s="27">
        <f>AI113</f>
        <v>0.08</v>
      </c>
      <c r="AJ118" s="28">
        <f t="shared" si="566"/>
        <v>11307.6</v>
      </c>
      <c r="AK118" s="25"/>
      <c r="AL118" s="26" t="str">
        <f t="shared" si="567"/>
        <v/>
      </c>
      <c r="AM118" s="26">
        <f t="shared" si="568"/>
        <v>271392</v>
      </c>
      <c r="AN118" s="26">
        <f t="shared" si="569"/>
        <v>27139.2</v>
      </c>
      <c r="AO118" s="26">
        <f t="shared" si="570"/>
        <v>27139.2</v>
      </c>
      <c r="AP118" s="26">
        <f t="shared" si="571"/>
        <v>27139.2</v>
      </c>
      <c r="AQ118" s="26">
        <f t="shared" si="572"/>
        <v>5799.609863</v>
      </c>
      <c r="AR118" s="26">
        <f t="shared" si="573"/>
        <v>32715.74795</v>
      </c>
      <c r="AX118" s="29">
        <f t="shared" ref="AX118:BA118" si="588">H118/2</f>
        <v>5654</v>
      </c>
      <c r="AY118" s="29">
        <f t="shared" si="588"/>
        <v>565.4</v>
      </c>
      <c r="AZ118" s="29">
        <f t="shared" si="588"/>
        <v>565.4</v>
      </c>
      <c r="BA118" s="29">
        <f t="shared" si="588"/>
        <v>565.4</v>
      </c>
      <c r="BB118" s="29">
        <f t="shared" ref="BB118:BE118" si="589">H118/2*($E118)</f>
        <v>11308</v>
      </c>
      <c r="BC118" s="29">
        <f t="shared" si="589"/>
        <v>1130.8</v>
      </c>
      <c r="BD118" s="29">
        <f t="shared" si="589"/>
        <v>1130.8</v>
      </c>
      <c r="BE118" s="29">
        <f t="shared" si="589"/>
        <v>1130.8</v>
      </c>
      <c r="BG118" s="29">
        <f t="shared" si="25"/>
        <v>6784.8</v>
      </c>
      <c r="BH118" s="29">
        <f t="shared" si="428"/>
        <v>81417.6</v>
      </c>
    </row>
    <row r="119" ht="24.75" customHeight="1">
      <c r="A119" s="21" t="s">
        <v>36</v>
      </c>
      <c r="B119" s="21">
        <v>2.0</v>
      </c>
      <c r="C119" s="22" t="s">
        <v>139</v>
      </c>
      <c r="D119" s="23" t="s">
        <v>146</v>
      </c>
      <c r="E119" s="21">
        <v>1.0</v>
      </c>
      <c r="F119" s="21">
        <v>2.0</v>
      </c>
      <c r="G119" s="24">
        <f t="shared" si="556"/>
        <v>404.1468493</v>
      </c>
      <c r="H119" s="24">
        <f t="shared" si="576"/>
        <v>9456</v>
      </c>
      <c r="I119" s="24">
        <f t="shared" si="557"/>
        <v>945.6</v>
      </c>
      <c r="J119" s="24">
        <f t="shared" si="558"/>
        <v>945.6</v>
      </c>
      <c r="K119" s="24">
        <f t="shared" si="559"/>
        <v>945.6</v>
      </c>
      <c r="L119" s="24">
        <f t="shared" si="560"/>
        <v>147513.6</v>
      </c>
      <c r="M119" s="24">
        <v>0.0</v>
      </c>
      <c r="N119" s="24"/>
      <c r="O119" s="24">
        <f t="shared" si="561"/>
        <v>2424.881096</v>
      </c>
      <c r="P119" s="24">
        <f t="shared" si="562"/>
        <v>2424.881096</v>
      </c>
      <c r="Q119" s="24">
        <f t="shared" si="563"/>
        <v>13678.81644</v>
      </c>
      <c r="R119" s="24">
        <f t="shared" si="564"/>
        <v>13678.81644</v>
      </c>
      <c r="S119" s="24">
        <f t="shared" si="565"/>
        <v>163617.2975</v>
      </c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6">
        <v>8755.0</v>
      </c>
      <c r="AH119" s="27">
        <v>0.08</v>
      </c>
      <c r="AI119" s="27">
        <f t="shared" ref="AI119:AI120" si="592">AI118</f>
        <v>0.08</v>
      </c>
      <c r="AJ119" s="28">
        <f t="shared" si="566"/>
        <v>9455.4</v>
      </c>
      <c r="AK119" s="25"/>
      <c r="AL119" s="26" t="str">
        <f t="shared" si="567"/>
        <v/>
      </c>
      <c r="AM119" s="26">
        <f t="shared" si="568"/>
        <v>113472</v>
      </c>
      <c r="AN119" s="26">
        <f t="shared" si="569"/>
        <v>11347.2</v>
      </c>
      <c r="AO119" s="26">
        <f t="shared" si="570"/>
        <v>11347.2</v>
      </c>
      <c r="AP119" s="26">
        <f t="shared" si="571"/>
        <v>11347.2</v>
      </c>
      <c r="AQ119" s="26">
        <f t="shared" si="572"/>
        <v>2424.881096</v>
      </c>
      <c r="AR119" s="26">
        <f t="shared" si="573"/>
        <v>13678.81644</v>
      </c>
      <c r="AX119" s="29">
        <f t="shared" ref="AX119:BA119" si="590">H119/2</f>
        <v>4728</v>
      </c>
      <c r="AY119" s="29">
        <f t="shared" si="590"/>
        <v>472.8</v>
      </c>
      <c r="AZ119" s="29">
        <f t="shared" si="590"/>
        <v>472.8</v>
      </c>
      <c r="BA119" s="29">
        <f t="shared" si="590"/>
        <v>472.8</v>
      </c>
      <c r="BB119" s="29">
        <f t="shared" ref="BB119:BE119" si="591">H119/2*($E119)</f>
        <v>4728</v>
      </c>
      <c r="BC119" s="29">
        <f t="shared" si="591"/>
        <v>472.8</v>
      </c>
      <c r="BD119" s="29">
        <f t="shared" si="591"/>
        <v>472.8</v>
      </c>
      <c r="BE119" s="29">
        <f t="shared" si="591"/>
        <v>472.8</v>
      </c>
      <c r="BG119" s="29">
        <f t="shared" si="25"/>
        <v>2836.8</v>
      </c>
      <c r="BH119" s="29">
        <f t="shared" si="428"/>
        <v>34041.6</v>
      </c>
    </row>
    <row r="120" ht="24.75" customHeight="1">
      <c r="A120" s="21" t="s">
        <v>36</v>
      </c>
      <c r="B120" s="21">
        <v>2.0</v>
      </c>
      <c r="C120" s="22" t="s">
        <v>139</v>
      </c>
      <c r="D120" s="23" t="s">
        <v>147</v>
      </c>
      <c r="E120" s="21">
        <v>1.0</v>
      </c>
      <c r="F120" s="21">
        <v>2.0</v>
      </c>
      <c r="G120" s="24">
        <f t="shared" si="556"/>
        <v>394.2312329</v>
      </c>
      <c r="H120" s="24">
        <f t="shared" si="576"/>
        <v>9224</v>
      </c>
      <c r="I120" s="24">
        <f t="shared" si="557"/>
        <v>922.4</v>
      </c>
      <c r="J120" s="24">
        <f t="shared" si="558"/>
        <v>922.4</v>
      </c>
      <c r="K120" s="24">
        <f t="shared" si="559"/>
        <v>922.4</v>
      </c>
      <c r="L120" s="24">
        <f t="shared" si="560"/>
        <v>143894.4</v>
      </c>
      <c r="M120" s="24">
        <v>0.0</v>
      </c>
      <c r="N120" s="24"/>
      <c r="O120" s="24">
        <f t="shared" si="561"/>
        <v>2365.387397</v>
      </c>
      <c r="P120" s="24">
        <f t="shared" si="562"/>
        <v>2365.387397</v>
      </c>
      <c r="Q120" s="24">
        <f t="shared" si="563"/>
        <v>13343.21096</v>
      </c>
      <c r="R120" s="24">
        <f t="shared" si="564"/>
        <v>13343.21096</v>
      </c>
      <c r="S120" s="24">
        <f t="shared" si="565"/>
        <v>159602.9984</v>
      </c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6">
        <v>8540.0</v>
      </c>
      <c r="AH120" s="27">
        <v>0.08</v>
      </c>
      <c r="AI120" s="27">
        <f t="shared" si="592"/>
        <v>0.08</v>
      </c>
      <c r="AJ120" s="28">
        <f t="shared" si="566"/>
        <v>9223.2</v>
      </c>
      <c r="AK120" s="25"/>
      <c r="AL120" s="26" t="str">
        <f t="shared" si="567"/>
        <v/>
      </c>
      <c r="AM120" s="26">
        <f t="shared" si="568"/>
        <v>110688</v>
      </c>
      <c r="AN120" s="26">
        <f t="shared" si="569"/>
        <v>11068.8</v>
      </c>
      <c r="AO120" s="26">
        <f t="shared" si="570"/>
        <v>11068.8</v>
      </c>
      <c r="AP120" s="26">
        <f t="shared" si="571"/>
        <v>11068.8</v>
      </c>
      <c r="AQ120" s="26">
        <f t="shared" si="572"/>
        <v>2365.387397</v>
      </c>
      <c r="AR120" s="26">
        <f t="shared" si="573"/>
        <v>13343.21096</v>
      </c>
      <c r="AX120" s="29">
        <f t="shared" ref="AX120:BA120" si="593">H120/2</f>
        <v>4612</v>
      </c>
      <c r="AY120" s="29">
        <f t="shared" si="593"/>
        <v>461.2</v>
      </c>
      <c r="AZ120" s="29">
        <f t="shared" si="593"/>
        <v>461.2</v>
      </c>
      <c r="BA120" s="29">
        <f t="shared" si="593"/>
        <v>461.2</v>
      </c>
      <c r="BB120" s="29">
        <f t="shared" ref="BB120:BE120" si="594">H120/2*($E120)</f>
        <v>4612</v>
      </c>
      <c r="BC120" s="29">
        <f t="shared" si="594"/>
        <v>461.2</v>
      </c>
      <c r="BD120" s="29">
        <f t="shared" si="594"/>
        <v>461.2</v>
      </c>
      <c r="BE120" s="29">
        <f t="shared" si="594"/>
        <v>461.2</v>
      </c>
      <c r="BG120" s="29">
        <f t="shared" si="25"/>
        <v>2767.2</v>
      </c>
      <c r="BH120" s="29">
        <f t="shared" si="428"/>
        <v>33206.4</v>
      </c>
    </row>
    <row r="121" ht="24.75" customHeight="1">
      <c r="A121" s="21" t="s">
        <v>36</v>
      </c>
      <c r="B121" s="21">
        <v>2.0</v>
      </c>
      <c r="C121" s="22" t="s">
        <v>139</v>
      </c>
      <c r="D121" s="23" t="s">
        <v>148</v>
      </c>
      <c r="E121" s="21">
        <v>1.0</v>
      </c>
      <c r="F121" s="21">
        <v>2.0</v>
      </c>
      <c r="G121" s="24">
        <f t="shared" si="556"/>
        <v>362.3473973</v>
      </c>
      <c r="H121" s="24">
        <f t="shared" si="576"/>
        <v>8478</v>
      </c>
      <c r="I121" s="24">
        <f t="shared" si="557"/>
        <v>847.8</v>
      </c>
      <c r="J121" s="24">
        <f t="shared" si="558"/>
        <v>847.8</v>
      </c>
      <c r="K121" s="24">
        <f t="shared" si="559"/>
        <v>847.8</v>
      </c>
      <c r="L121" s="24">
        <f t="shared" si="560"/>
        <v>132256.8</v>
      </c>
      <c r="M121" s="24">
        <v>0.0</v>
      </c>
      <c r="N121" s="24"/>
      <c r="O121" s="24">
        <f t="shared" si="561"/>
        <v>2174.084384</v>
      </c>
      <c r="P121" s="24">
        <f t="shared" si="562"/>
        <v>2174.084384</v>
      </c>
      <c r="Q121" s="24">
        <f t="shared" si="563"/>
        <v>12264.06575</v>
      </c>
      <c r="R121" s="24">
        <f t="shared" si="564"/>
        <v>12264.06575</v>
      </c>
      <c r="S121" s="24">
        <f t="shared" si="565"/>
        <v>146694.9501</v>
      </c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6">
        <v>7850.0</v>
      </c>
      <c r="AH121" s="27">
        <v>0.08</v>
      </c>
      <c r="AI121" s="27">
        <f>AI165</f>
        <v>0.08</v>
      </c>
      <c r="AJ121" s="28">
        <f t="shared" si="566"/>
        <v>8478</v>
      </c>
      <c r="AK121" s="25"/>
      <c r="AL121" s="26"/>
      <c r="AM121" s="26">
        <f t="shared" si="568"/>
        <v>101736</v>
      </c>
      <c r="AN121" s="26">
        <f t="shared" si="569"/>
        <v>10173.6</v>
      </c>
      <c r="AO121" s="26">
        <f t="shared" si="570"/>
        <v>10173.6</v>
      </c>
      <c r="AP121" s="26">
        <f t="shared" si="571"/>
        <v>10173.6</v>
      </c>
      <c r="AQ121" s="26">
        <f t="shared" si="572"/>
        <v>2174.084384</v>
      </c>
      <c r="AR121" s="26">
        <f t="shared" si="573"/>
        <v>12264.06575</v>
      </c>
      <c r="AX121" s="29">
        <f t="shared" ref="AX121:BA121" si="595">H121/2</f>
        <v>4239</v>
      </c>
      <c r="AY121" s="29">
        <f t="shared" si="595"/>
        <v>423.9</v>
      </c>
      <c r="AZ121" s="29">
        <f t="shared" si="595"/>
        <v>423.9</v>
      </c>
      <c r="BA121" s="29">
        <f t="shared" si="595"/>
        <v>423.9</v>
      </c>
      <c r="BB121" s="29">
        <f t="shared" ref="BB121:BE121" si="596">H121/2*($E121)</f>
        <v>4239</v>
      </c>
      <c r="BC121" s="29">
        <f t="shared" si="596"/>
        <v>423.9</v>
      </c>
      <c r="BD121" s="29">
        <f t="shared" si="596"/>
        <v>423.9</v>
      </c>
      <c r="BE121" s="29">
        <f t="shared" si="596"/>
        <v>423.9</v>
      </c>
      <c r="BG121" s="29">
        <f t="shared" si="25"/>
        <v>2543.4</v>
      </c>
      <c r="BH121" s="29">
        <f t="shared" si="428"/>
        <v>30520.8</v>
      </c>
    </row>
    <row r="122" ht="24.75" customHeight="1">
      <c r="A122" s="21" t="s">
        <v>36</v>
      </c>
      <c r="B122" s="21">
        <v>2.0</v>
      </c>
      <c r="C122" s="22" t="s">
        <v>139</v>
      </c>
      <c r="D122" s="23" t="s">
        <v>149</v>
      </c>
      <c r="E122" s="21">
        <v>2.0</v>
      </c>
      <c r="F122" s="21">
        <v>2.0</v>
      </c>
      <c r="G122" s="24">
        <f t="shared" si="556"/>
        <v>323.8389041</v>
      </c>
      <c r="H122" s="24">
        <f t="shared" si="576"/>
        <v>7577</v>
      </c>
      <c r="I122" s="24">
        <f t="shared" si="557"/>
        <v>757.7</v>
      </c>
      <c r="J122" s="24">
        <f t="shared" si="558"/>
        <v>757.7</v>
      </c>
      <c r="K122" s="24">
        <f t="shared" si="559"/>
        <v>757.7</v>
      </c>
      <c r="L122" s="24">
        <f t="shared" si="560"/>
        <v>236402.4</v>
      </c>
      <c r="M122" s="24">
        <v>0.0</v>
      </c>
      <c r="N122" s="24"/>
      <c r="O122" s="24">
        <f t="shared" si="561"/>
        <v>1943.033425</v>
      </c>
      <c r="P122" s="24">
        <f t="shared" si="562"/>
        <v>3886.066849</v>
      </c>
      <c r="Q122" s="24">
        <f t="shared" si="563"/>
        <v>10960.70137</v>
      </c>
      <c r="R122" s="24">
        <f t="shared" si="564"/>
        <v>21921.40274</v>
      </c>
      <c r="S122" s="24">
        <f t="shared" si="565"/>
        <v>262209.8696</v>
      </c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6">
        <v>7015.0</v>
      </c>
      <c r="AH122" s="27">
        <v>0.08</v>
      </c>
      <c r="AI122" s="27">
        <f t="shared" ref="AI122:AI123" si="599">AI121</f>
        <v>0.08</v>
      </c>
      <c r="AJ122" s="28">
        <f t="shared" si="566"/>
        <v>7576.2</v>
      </c>
      <c r="AK122" s="25"/>
      <c r="AL122" s="26" t="str">
        <f t="shared" ref="AL122:AL130" si="600">IF(B122=1,((E122*H122)*12),"")</f>
        <v/>
      </c>
      <c r="AM122" s="26">
        <f t="shared" si="568"/>
        <v>181848</v>
      </c>
      <c r="AN122" s="26">
        <f t="shared" si="569"/>
        <v>18184.8</v>
      </c>
      <c r="AO122" s="26">
        <f t="shared" si="570"/>
        <v>18184.8</v>
      </c>
      <c r="AP122" s="26">
        <f t="shared" si="571"/>
        <v>18184.8</v>
      </c>
      <c r="AQ122" s="26">
        <f t="shared" si="572"/>
        <v>3886.066849</v>
      </c>
      <c r="AR122" s="26">
        <f t="shared" si="573"/>
        <v>21921.40274</v>
      </c>
      <c r="AX122" s="29">
        <f t="shared" ref="AX122:BA122" si="597">H122/2</f>
        <v>3788.5</v>
      </c>
      <c r="AY122" s="29">
        <f t="shared" si="597"/>
        <v>378.85</v>
      </c>
      <c r="AZ122" s="29">
        <f t="shared" si="597"/>
        <v>378.85</v>
      </c>
      <c r="BA122" s="29">
        <f t="shared" si="597"/>
        <v>378.85</v>
      </c>
      <c r="BB122" s="29">
        <f t="shared" ref="BB122:BE122" si="598">H122/2*($E122)</f>
        <v>7577</v>
      </c>
      <c r="BC122" s="29">
        <f t="shared" si="598"/>
        <v>757.7</v>
      </c>
      <c r="BD122" s="29">
        <f t="shared" si="598"/>
        <v>757.7</v>
      </c>
      <c r="BE122" s="29">
        <f t="shared" si="598"/>
        <v>757.7</v>
      </c>
      <c r="BG122" s="29">
        <f t="shared" si="25"/>
        <v>4546.2</v>
      </c>
      <c r="BH122" s="29">
        <f t="shared" si="428"/>
        <v>54554.4</v>
      </c>
    </row>
    <row r="123" ht="24.75" customHeight="1">
      <c r="A123" s="21" t="s">
        <v>36</v>
      </c>
      <c r="B123" s="21">
        <v>2.0</v>
      </c>
      <c r="C123" s="22" t="s">
        <v>139</v>
      </c>
      <c r="D123" s="23" t="s">
        <v>150</v>
      </c>
      <c r="E123" s="21">
        <v>1.0</v>
      </c>
      <c r="F123" s="21"/>
      <c r="G123" s="24">
        <f t="shared" si="556"/>
        <v>468.5128767</v>
      </c>
      <c r="H123" s="24">
        <f t="shared" si="576"/>
        <v>10962</v>
      </c>
      <c r="I123" s="24">
        <f t="shared" si="557"/>
        <v>1096.2</v>
      </c>
      <c r="J123" s="24">
        <f t="shared" si="558"/>
        <v>1096.2</v>
      </c>
      <c r="K123" s="24">
        <f t="shared" si="559"/>
        <v>1096.2</v>
      </c>
      <c r="L123" s="24">
        <f t="shared" si="560"/>
        <v>171007.2</v>
      </c>
      <c r="M123" s="24">
        <v>0.0</v>
      </c>
      <c r="N123" s="24"/>
      <c r="O123" s="24">
        <f t="shared" si="561"/>
        <v>2811.07726</v>
      </c>
      <c r="P123" s="24">
        <f t="shared" si="562"/>
        <v>2811.07726</v>
      </c>
      <c r="Q123" s="24">
        <f t="shared" si="563"/>
        <v>15857.3589</v>
      </c>
      <c r="R123" s="24">
        <f t="shared" si="564"/>
        <v>15857.3589</v>
      </c>
      <c r="S123" s="24">
        <f t="shared" si="565"/>
        <v>189675.6362</v>
      </c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6">
        <v>10150.0</v>
      </c>
      <c r="AH123" s="27">
        <v>0.08</v>
      </c>
      <c r="AI123" s="27">
        <f t="shared" si="599"/>
        <v>0.08</v>
      </c>
      <c r="AJ123" s="28">
        <f t="shared" si="566"/>
        <v>10962</v>
      </c>
      <c r="AK123" s="25"/>
      <c r="AL123" s="26" t="str">
        <f t="shared" si="600"/>
        <v/>
      </c>
      <c r="AM123" s="26">
        <f t="shared" si="568"/>
        <v>131544</v>
      </c>
      <c r="AN123" s="26">
        <f t="shared" si="569"/>
        <v>13154.4</v>
      </c>
      <c r="AO123" s="26">
        <f t="shared" si="570"/>
        <v>13154.4</v>
      </c>
      <c r="AP123" s="26">
        <f t="shared" si="571"/>
        <v>13154.4</v>
      </c>
      <c r="AQ123" s="26">
        <f t="shared" si="572"/>
        <v>2811.07726</v>
      </c>
      <c r="AR123" s="26">
        <f t="shared" si="573"/>
        <v>15857.3589</v>
      </c>
      <c r="AX123" s="29">
        <f t="shared" ref="AX123:BA123" si="601">H123/2</f>
        <v>5481</v>
      </c>
      <c r="AY123" s="29">
        <f t="shared" si="601"/>
        <v>548.1</v>
      </c>
      <c r="AZ123" s="29">
        <f t="shared" si="601"/>
        <v>548.1</v>
      </c>
      <c r="BA123" s="29">
        <f t="shared" si="601"/>
        <v>548.1</v>
      </c>
      <c r="BB123" s="29">
        <f t="shared" ref="BB123:BE123" si="602">H123/2*($E123)</f>
        <v>5481</v>
      </c>
      <c r="BC123" s="29">
        <f t="shared" si="602"/>
        <v>548.1</v>
      </c>
      <c r="BD123" s="29">
        <f t="shared" si="602"/>
        <v>548.1</v>
      </c>
      <c r="BE123" s="29">
        <f t="shared" si="602"/>
        <v>548.1</v>
      </c>
      <c r="BG123" s="29">
        <f t="shared" si="25"/>
        <v>3288.6</v>
      </c>
      <c r="BH123" s="29">
        <f t="shared" si="428"/>
        <v>39463.2</v>
      </c>
    </row>
    <row r="124" ht="24.75" customHeight="1">
      <c r="A124" s="21" t="s">
        <v>36</v>
      </c>
      <c r="B124" s="21">
        <v>2.0</v>
      </c>
      <c r="C124" s="22" t="s">
        <v>151</v>
      </c>
      <c r="D124" s="23" t="s">
        <v>152</v>
      </c>
      <c r="E124" s="21">
        <v>1.0</v>
      </c>
      <c r="F124" s="21">
        <v>2.0</v>
      </c>
      <c r="G124" s="24">
        <f t="shared" si="556"/>
        <v>323.8389041</v>
      </c>
      <c r="H124" s="24">
        <f t="shared" si="576"/>
        <v>7577</v>
      </c>
      <c r="I124" s="24">
        <f t="shared" si="557"/>
        <v>757.7</v>
      </c>
      <c r="J124" s="24">
        <f t="shared" si="558"/>
        <v>757.7</v>
      </c>
      <c r="K124" s="24">
        <f t="shared" si="559"/>
        <v>757.7</v>
      </c>
      <c r="L124" s="24">
        <f t="shared" si="560"/>
        <v>118201.2</v>
      </c>
      <c r="M124" s="24">
        <v>0.0</v>
      </c>
      <c r="N124" s="24"/>
      <c r="O124" s="24">
        <f t="shared" si="561"/>
        <v>1943.033425</v>
      </c>
      <c r="P124" s="24">
        <f t="shared" si="562"/>
        <v>1943.033425</v>
      </c>
      <c r="Q124" s="24">
        <f t="shared" si="563"/>
        <v>10960.70137</v>
      </c>
      <c r="R124" s="24">
        <f t="shared" si="564"/>
        <v>10960.70137</v>
      </c>
      <c r="S124" s="24">
        <f t="shared" si="565"/>
        <v>131104.9348</v>
      </c>
      <c r="AG124" s="26">
        <v>7015.0</v>
      </c>
      <c r="AH124" s="27">
        <v>0.08</v>
      </c>
      <c r="AI124" s="27">
        <f>AI122</f>
        <v>0.08</v>
      </c>
      <c r="AJ124" s="28">
        <f t="shared" si="566"/>
        <v>7576.2</v>
      </c>
      <c r="AL124" s="26" t="str">
        <f t="shared" si="600"/>
        <v/>
      </c>
      <c r="AM124" s="26">
        <f t="shared" si="568"/>
        <v>90924</v>
      </c>
      <c r="AN124" s="26">
        <f t="shared" si="569"/>
        <v>9092.4</v>
      </c>
      <c r="AO124" s="26">
        <f t="shared" si="570"/>
        <v>9092.4</v>
      </c>
      <c r="AP124" s="26">
        <f t="shared" si="571"/>
        <v>9092.4</v>
      </c>
      <c r="AQ124" s="26">
        <f t="shared" si="572"/>
        <v>1943.033425</v>
      </c>
      <c r="AR124" s="26">
        <f t="shared" si="573"/>
        <v>10960.70137</v>
      </c>
      <c r="AX124" s="29">
        <f t="shared" ref="AX124:BA124" si="603">H124/2</f>
        <v>3788.5</v>
      </c>
      <c r="AY124" s="29">
        <f t="shared" si="603"/>
        <v>378.85</v>
      </c>
      <c r="AZ124" s="29">
        <f t="shared" si="603"/>
        <v>378.85</v>
      </c>
      <c r="BA124" s="29">
        <f t="shared" si="603"/>
        <v>378.85</v>
      </c>
      <c r="BB124" s="29">
        <f t="shared" ref="BB124:BE124" si="604">H124/2*($E124)</f>
        <v>3788.5</v>
      </c>
      <c r="BC124" s="29">
        <f t="shared" si="604"/>
        <v>378.85</v>
      </c>
      <c r="BD124" s="29">
        <f t="shared" si="604"/>
        <v>378.85</v>
      </c>
      <c r="BE124" s="29">
        <f t="shared" si="604"/>
        <v>378.85</v>
      </c>
      <c r="BG124" s="29">
        <f t="shared" si="25"/>
        <v>2273.1</v>
      </c>
      <c r="BH124" s="29">
        <f t="shared" si="428"/>
        <v>27277.2</v>
      </c>
    </row>
    <row r="125" ht="24.75" customHeight="1">
      <c r="A125" s="21" t="s">
        <v>36</v>
      </c>
      <c r="B125" s="21">
        <v>2.0</v>
      </c>
      <c r="C125" s="22" t="s">
        <v>139</v>
      </c>
      <c r="D125" s="23" t="s">
        <v>153</v>
      </c>
      <c r="E125" s="21">
        <v>3.0</v>
      </c>
      <c r="F125" s="21">
        <v>2.0</v>
      </c>
      <c r="G125" s="24">
        <f t="shared" si="556"/>
        <v>362.8175342</v>
      </c>
      <c r="H125" s="24">
        <f t="shared" si="576"/>
        <v>8489</v>
      </c>
      <c r="I125" s="24">
        <f t="shared" si="557"/>
        <v>848.9</v>
      </c>
      <c r="J125" s="24">
        <f t="shared" si="558"/>
        <v>848.9</v>
      </c>
      <c r="K125" s="24">
        <f t="shared" si="559"/>
        <v>848.9</v>
      </c>
      <c r="L125" s="24">
        <f t="shared" si="560"/>
        <v>397285.2</v>
      </c>
      <c r="M125" s="24">
        <v>0.0</v>
      </c>
      <c r="N125" s="24"/>
      <c r="O125" s="24">
        <f t="shared" si="561"/>
        <v>2176.905205</v>
      </c>
      <c r="P125" s="24">
        <f t="shared" si="562"/>
        <v>6530.715616</v>
      </c>
      <c r="Q125" s="24">
        <f t="shared" si="563"/>
        <v>12279.97808</v>
      </c>
      <c r="R125" s="24">
        <f t="shared" si="564"/>
        <v>36839.93425</v>
      </c>
      <c r="S125" s="24">
        <f t="shared" si="565"/>
        <v>440655.8499</v>
      </c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6">
        <v>7860.0</v>
      </c>
      <c r="AH125" s="27">
        <v>0.08</v>
      </c>
      <c r="AI125" s="27">
        <f>AI122</f>
        <v>0.08</v>
      </c>
      <c r="AJ125" s="28">
        <f t="shared" si="566"/>
        <v>8488.8</v>
      </c>
      <c r="AK125" s="25"/>
      <c r="AL125" s="26" t="str">
        <f t="shared" si="600"/>
        <v/>
      </c>
      <c r="AM125" s="26">
        <f t="shared" si="568"/>
        <v>305604</v>
      </c>
      <c r="AN125" s="26">
        <f t="shared" si="569"/>
        <v>30560.4</v>
      </c>
      <c r="AO125" s="26">
        <f t="shared" si="570"/>
        <v>30560.4</v>
      </c>
      <c r="AP125" s="26">
        <f t="shared" si="571"/>
        <v>30560.4</v>
      </c>
      <c r="AQ125" s="26">
        <f t="shared" si="572"/>
        <v>6530.715616</v>
      </c>
      <c r="AR125" s="26">
        <f t="shared" si="573"/>
        <v>36839.93425</v>
      </c>
      <c r="AX125" s="29">
        <f t="shared" ref="AX125:BA125" si="605">H125/2</f>
        <v>4244.5</v>
      </c>
      <c r="AY125" s="29">
        <f t="shared" si="605"/>
        <v>424.45</v>
      </c>
      <c r="AZ125" s="29">
        <f t="shared" si="605"/>
        <v>424.45</v>
      </c>
      <c r="BA125" s="29">
        <f t="shared" si="605"/>
        <v>424.45</v>
      </c>
      <c r="BB125" s="29">
        <f t="shared" ref="BB125:BE125" si="606">H125/2*($E125)</f>
        <v>12733.5</v>
      </c>
      <c r="BC125" s="29">
        <f t="shared" si="606"/>
        <v>1273.35</v>
      </c>
      <c r="BD125" s="29">
        <f t="shared" si="606"/>
        <v>1273.35</v>
      </c>
      <c r="BE125" s="29">
        <f t="shared" si="606"/>
        <v>1273.35</v>
      </c>
      <c r="BG125" s="29">
        <f t="shared" si="25"/>
        <v>7640.1</v>
      </c>
      <c r="BH125" s="29">
        <f t="shared" si="428"/>
        <v>91681.2</v>
      </c>
    </row>
    <row r="126" ht="24.75" customHeight="1">
      <c r="A126" s="21" t="s">
        <v>36</v>
      </c>
      <c r="B126" s="21">
        <v>2.0</v>
      </c>
      <c r="C126" s="22" t="s">
        <v>139</v>
      </c>
      <c r="D126" s="23" t="s">
        <v>154</v>
      </c>
      <c r="E126" s="21">
        <v>2.0</v>
      </c>
      <c r="F126" s="21"/>
      <c r="G126" s="24">
        <f t="shared" si="556"/>
        <v>357.7315068</v>
      </c>
      <c r="H126" s="24">
        <f t="shared" si="576"/>
        <v>8370</v>
      </c>
      <c r="I126" s="24">
        <f t="shared" si="557"/>
        <v>837</v>
      </c>
      <c r="J126" s="24">
        <f t="shared" si="558"/>
        <v>837</v>
      </c>
      <c r="K126" s="24">
        <f t="shared" si="559"/>
        <v>837</v>
      </c>
      <c r="L126" s="24">
        <f t="shared" si="560"/>
        <v>261144</v>
      </c>
      <c r="M126" s="24">
        <v>0.0</v>
      </c>
      <c r="N126" s="24"/>
      <c r="O126" s="24">
        <f t="shared" si="561"/>
        <v>2146.389041</v>
      </c>
      <c r="P126" s="24">
        <f t="shared" si="562"/>
        <v>4292.778082</v>
      </c>
      <c r="Q126" s="24">
        <f t="shared" si="563"/>
        <v>12107.83562</v>
      </c>
      <c r="R126" s="24">
        <f t="shared" si="564"/>
        <v>24215.67123</v>
      </c>
      <c r="S126" s="24">
        <f t="shared" si="565"/>
        <v>289652.4493</v>
      </c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6">
        <v>7750.0</v>
      </c>
      <c r="AH126" s="27">
        <v>0.08</v>
      </c>
      <c r="AI126" s="27">
        <f>AI125</f>
        <v>0.08</v>
      </c>
      <c r="AJ126" s="28">
        <f t="shared" si="566"/>
        <v>8370</v>
      </c>
      <c r="AK126" s="25"/>
      <c r="AL126" s="26" t="str">
        <f t="shared" si="600"/>
        <v/>
      </c>
      <c r="AM126" s="26">
        <f t="shared" si="568"/>
        <v>200880</v>
      </c>
      <c r="AN126" s="26">
        <f t="shared" si="569"/>
        <v>20088</v>
      </c>
      <c r="AO126" s="26">
        <f t="shared" si="570"/>
        <v>20088</v>
      </c>
      <c r="AP126" s="26">
        <f t="shared" si="571"/>
        <v>20088</v>
      </c>
      <c r="AQ126" s="26">
        <f t="shared" si="572"/>
        <v>4292.778082</v>
      </c>
      <c r="AR126" s="26">
        <f t="shared" si="573"/>
        <v>24215.67123</v>
      </c>
      <c r="AX126" s="29">
        <f t="shared" ref="AX126:BA126" si="607">H126/2</f>
        <v>4185</v>
      </c>
      <c r="AY126" s="29">
        <f t="shared" si="607"/>
        <v>418.5</v>
      </c>
      <c r="AZ126" s="29">
        <f t="shared" si="607"/>
        <v>418.5</v>
      </c>
      <c r="BA126" s="29">
        <f t="shared" si="607"/>
        <v>418.5</v>
      </c>
      <c r="BB126" s="29">
        <f t="shared" ref="BB126:BE126" si="608">H126/2*($E126)</f>
        <v>8370</v>
      </c>
      <c r="BC126" s="29">
        <f t="shared" si="608"/>
        <v>837</v>
      </c>
      <c r="BD126" s="29">
        <f t="shared" si="608"/>
        <v>837</v>
      </c>
      <c r="BE126" s="29">
        <f t="shared" si="608"/>
        <v>837</v>
      </c>
      <c r="BG126" s="29">
        <f t="shared" si="25"/>
        <v>5022</v>
      </c>
      <c r="BH126" s="29">
        <f t="shared" si="428"/>
        <v>60264</v>
      </c>
    </row>
    <row r="127" ht="24.75" customHeight="1">
      <c r="A127" s="21" t="s">
        <v>36</v>
      </c>
      <c r="B127" s="21">
        <v>2.0</v>
      </c>
      <c r="C127" s="22" t="s">
        <v>139</v>
      </c>
      <c r="D127" s="23" t="s">
        <v>103</v>
      </c>
      <c r="E127" s="21">
        <v>2.0</v>
      </c>
      <c r="F127" s="21">
        <v>2.0</v>
      </c>
      <c r="G127" s="24">
        <f t="shared" si="556"/>
        <v>388.8887671</v>
      </c>
      <c r="H127" s="24">
        <f t="shared" si="576"/>
        <v>9099</v>
      </c>
      <c r="I127" s="24">
        <f t="shared" si="557"/>
        <v>909.9</v>
      </c>
      <c r="J127" s="24">
        <f t="shared" si="558"/>
        <v>909.9</v>
      </c>
      <c r="K127" s="24">
        <f t="shared" si="559"/>
        <v>909.9</v>
      </c>
      <c r="L127" s="24">
        <f t="shared" si="560"/>
        <v>283888.8</v>
      </c>
      <c r="M127" s="24">
        <v>0.0</v>
      </c>
      <c r="N127" s="24"/>
      <c r="O127" s="24">
        <f t="shared" si="561"/>
        <v>2333.332603</v>
      </c>
      <c r="P127" s="24">
        <f t="shared" si="562"/>
        <v>4666.665205</v>
      </c>
      <c r="Q127" s="24">
        <f t="shared" si="563"/>
        <v>13162.38904</v>
      </c>
      <c r="R127" s="24">
        <f t="shared" si="564"/>
        <v>26324.77808</v>
      </c>
      <c r="S127" s="24">
        <f t="shared" si="565"/>
        <v>314880.2433</v>
      </c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6">
        <v>8425.0</v>
      </c>
      <c r="AH127" s="27">
        <v>0.08</v>
      </c>
      <c r="AI127" s="27">
        <f>AI125</f>
        <v>0.08</v>
      </c>
      <c r="AJ127" s="28">
        <f t="shared" si="566"/>
        <v>9099</v>
      </c>
      <c r="AK127" s="25"/>
      <c r="AL127" s="26" t="str">
        <f t="shared" si="600"/>
        <v/>
      </c>
      <c r="AM127" s="26">
        <f t="shared" si="568"/>
        <v>218376</v>
      </c>
      <c r="AN127" s="26">
        <f t="shared" si="569"/>
        <v>21837.6</v>
      </c>
      <c r="AO127" s="26">
        <f t="shared" si="570"/>
        <v>21837.6</v>
      </c>
      <c r="AP127" s="26">
        <f t="shared" si="571"/>
        <v>21837.6</v>
      </c>
      <c r="AQ127" s="26">
        <f t="shared" si="572"/>
        <v>4666.665205</v>
      </c>
      <c r="AR127" s="26">
        <f t="shared" si="573"/>
        <v>26324.77808</v>
      </c>
      <c r="AX127" s="29">
        <f t="shared" ref="AX127:BA127" si="609">H127/2</f>
        <v>4549.5</v>
      </c>
      <c r="AY127" s="29">
        <f t="shared" si="609"/>
        <v>454.95</v>
      </c>
      <c r="AZ127" s="29">
        <f t="shared" si="609"/>
        <v>454.95</v>
      </c>
      <c r="BA127" s="29">
        <f t="shared" si="609"/>
        <v>454.95</v>
      </c>
      <c r="BB127" s="29">
        <f t="shared" ref="BB127:BE127" si="610">H127/2*($E127)</f>
        <v>9099</v>
      </c>
      <c r="BC127" s="29">
        <f t="shared" si="610"/>
        <v>909.9</v>
      </c>
      <c r="BD127" s="29">
        <f t="shared" si="610"/>
        <v>909.9</v>
      </c>
      <c r="BE127" s="29">
        <f t="shared" si="610"/>
        <v>909.9</v>
      </c>
      <c r="BG127" s="29">
        <f t="shared" si="25"/>
        <v>5459.4</v>
      </c>
      <c r="BH127" s="29">
        <f t="shared" si="428"/>
        <v>65512.8</v>
      </c>
    </row>
    <row r="128" ht="24.75" customHeight="1">
      <c r="A128" s="21" t="s">
        <v>36</v>
      </c>
      <c r="B128" s="21">
        <v>2.0</v>
      </c>
      <c r="C128" s="22" t="s">
        <v>139</v>
      </c>
      <c r="D128" s="23" t="s">
        <v>155</v>
      </c>
      <c r="E128" s="21">
        <v>1.0</v>
      </c>
      <c r="F128" s="21">
        <v>2.0</v>
      </c>
      <c r="G128" s="24">
        <f t="shared" si="556"/>
        <v>341.9178082</v>
      </c>
      <c r="H128" s="24">
        <v>8000.0</v>
      </c>
      <c r="I128" s="24">
        <f t="shared" si="557"/>
        <v>800</v>
      </c>
      <c r="J128" s="24">
        <f t="shared" si="558"/>
        <v>800</v>
      </c>
      <c r="K128" s="24">
        <f t="shared" si="559"/>
        <v>800</v>
      </c>
      <c r="L128" s="24">
        <f t="shared" si="560"/>
        <v>124800</v>
      </c>
      <c r="M128" s="24">
        <v>0.0</v>
      </c>
      <c r="N128" s="24"/>
      <c r="O128" s="24">
        <f t="shared" si="561"/>
        <v>2051.506849</v>
      </c>
      <c r="P128" s="24">
        <f t="shared" si="562"/>
        <v>2051.506849</v>
      </c>
      <c r="Q128" s="24">
        <f t="shared" si="563"/>
        <v>11572.60274</v>
      </c>
      <c r="R128" s="24">
        <f t="shared" si="564"/>
        <v>11572.60274</v>
      </c>
      <c r="S128" s="24">
        <f t="shared" si="565"/>
        <v>138424.1096</v>
      </c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6">
        <v>7310.0</v>
      </c>
      <c r="AH128" s="27">
        <v>0.08</v>
      </c>
      <c r="AI128" s="27">
        <f t="shared" ref="AI128:AI130" si="613">AI127</f>
        <v>0.08</v>
      </c>
      <c r="AJ128" s="28">
        <f t="shared" si="566"/>
        <v>7894.8</v>
      </c>
      <c r="AK128" s="25"/>
      <c r="AL128" s="26" t="str">
        <f t="shared" si="600"/>
        <v/>
      </c>
      <c r="AM128" s="26">
        <f t="shared" si="568"/>
        <v>96000</v>
      </c>
      <c r="AN128" s="26">
        <f t="shared" si="569"/>
        <v>9600</v>
      </c>
      <c r="AO128" s="26">
        <f t="shared" si="570"/>
        <v>9600</v>
      </c>
      <c r="AP128" s="26">
        <f t="shared" si="571"/>
        <v>9600</v>
      </c>
      <c r="AQ128" s="26">
        <f t="shared" si="572"/>
        <v>2051.506849</v>
      </c>
      <c r="AR128" s="26">
        <f t="shared" si="573"/>
        <v>11572.60274</v>
      </c>
      <c r="AX128" s="29">
        <f t="shared" ref="AX128:BA128" si="611">H128/2</f>
        <v>4000</v>
      </c>
      <c r="AY128" s="29">
        <f t="shared" si="611"/>
        <v>400</v>
      </c>
      <c r="AZ128" s="29">
        <f t="shared" si="611"/>
        <v>400</v>
      </c>
      <c r="BA128" s="29">
        <f t="shared" si="611"/>
        <v>400</v>
      </c>
      <c r="BB128" s="29">
        <f t="shared" ref="BB128:BE128" si="612">H128/2*($E128)</f>
        <v>4000</v>
      </c>
      <c r="BC128" s="29">
        <f t="shared" si="612"/>
        <v>400</v>
      </c>
      <c r="BD128" s="29">
        <f t="shared" si="612"/>
        <v>400</v>
      </c>
      <c r="BE128" s="29">
        <f t="shared" si="612"/>
        <v>400</v>
      </c>
      <c r="BG128" s="29">
        <f t="shared" si="25"/>
        <v>2400</v>
      </c>
      <c r="BH128" s="29">
        <f t="shared" si="428"/>
        <v>28800</v>
      </c>
    </row>
    <row r="129" ht="24.75" customHeight="1">
      <c r="A129" s="21" t="s">
        <v>36</v>
      </c>
      <c r="B129" s="21">
        <v>2.0</v>
      </c>
      <c r="C129" s="22" t="s">
        <v>139</v>
      </c>
      <c r="D129" s="23" t="s">
        <v>156</v>
      </c>
      <c r="E129" s="21">
        <v>15.0</v>
      </c>
      <c r="F129" s="21">
        <v>2.0</v>
      </c>
      <c r="G129" s="24">
        <f t="shared" si="556"/>
        <v>263.1057534</v>
      </c>
      <c r="H129" s="24">
        <f t="shared" ref="H129:H130" si="616">ROUNDUP(AJ129,0)</f>
        <v>6156</v>
      </c>
      <c r="I129" s="24">
        <f t="shared" si="557"/>
        <v>615.6</v>
      </c>
      <c r="J129" s="24">
        <f t="shared" si="558"/>
        <v>615.6</v>
      </c>
      <c r="K129" s="24">
        <f t="shared" si="559"/>
        <v>615.6</v>
      </c>
      <c r="L129" s="24">
        <f t="shared" si="560"/>
        <v>1440504</v>
      </c>
      <c r="M129" s="24">
        <v>0.0</v>
      </c>
      <c r="N129" s="24"/>
      <c r="O129" s="24">
        <f t="shared" si="561"/>
        <v>1578.634521</v>
      </c>
      <c r="P129" s="24">
        <f t="shared" si="562"/>
        <v>23679.51781</v>
      </c>
      <c r="Q129" s="24">
        <f t="shared" si="563"/>
        <v>8905.117808</v>
      </c>
      <c r="R129" s="24">
        <f t="shared" si="564"/>
        <v>133576.7671</v>
      </c>
      <c r="S129" s="24">
        <f t="shared" si="565"/>
        <v>1597760.285</v>
      </c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6">
        <v>5700.0</v>
      </c>
      <c r="AH129" s="27">
        <v>0.08</v>
      </c>
      <c r="AI129" s="27">
        <f t="shared" si="613"/>
        <v>0.08</v>
      </c>
      <c r="AJ129" s="28">
        <f t="shared" si="566"/>
        <v>6156</v>
      </c>
      <c r="AK129" s="25"/>
      <c r="AL129" s="26" t="str">
        <f t="shared" si="600"/>
        <v/>
      </c>
      <c r="AM129" s="26">
        <f t="shared" si="568"/>
        <v>1108080</v>
      </c>
      <c r="AN129" s="26">
        <f t="shared" si="569"/>
        <v>110808</v>
      </c>
      <c r="AO129" s="26">
        <f t="shared" si="570"/>
        <v>110808</v>
      </c>
      <c r="AP129" s="26">
        <f t="shared" si="571"/>
        <v>110808</v>
      </c>
      <c r="AQ129" s="26">
        <f t="shared" si="572"/>
        <v>23679.51781</v>
      </c>
      <c r="AR129" s="26">
        <f t="shared" si="573"/>
        <v>133576.7671</v>
      </c>
      <c r="AX129" s="29">
        <f t="shared" ref="AX129:BA129" si="614">H129/2</f>
        <v>3078</v>
      </c>
      <c r="AY129" s="29">
        <f t="shared" si="614"/>
        <v>307.8</v>
      </c>
      <c r="AZ129" s="29">
        <f t="shared" si="614"/>
        <v>307.8</v>
      </c>
      <c r="BA129" s="29">
        <f t="shared" si="614"/>
        <v>307.8</v>
      </c>
      <c r="BB129" s="29">
        <f t="shared" ref="BB129:BE129" si="615">H129/2*($E129)</f>
        <v>46170</v>
      </c>
      <c r="BC129" s="29">
        <f t="shared" si="615"/>
        <v>4617</v>
      </c>
      <c r="BD129" s="29">
        <f t="shared" si="615"/>
        <v>4617</v>
      </c>
      <c r="BE129" s="29">
        <f t="shared" si="615"/>
        <v>4617</v>
      </c>
      <c r="BG129" s="29">
        <f t="shared" si="25"/>
        <v>27702</v>
      </c>
      <c r="BH129" s="29">
        <f t="shared" si="428"/>
        <v>332424</v>
      </c>
    </row>
    <row r="130" ht="24.75" customHeight="1">
      <c r="A130" s="21" t="s">
        <v>36</v>
      </c>
      <c r="B130" s="21">
        <v>2.0</v>
      </c>
      <c r="C130" s="22" t="s">
        <v>139</v>
      </c>
      <c r="D130" s="23" t="s">
        <v>157</v>
      </c>
      <c r="E130" s="21">
        <v>4.0</v>
      </c>
      <c r="F130" s="21">
        <v>2.0</v>
      </c>
      <c r="G130" s="24">
        <f t="shared" si="556"/>
        <v>260.7978082</v>
      </c>
      <c r="H130" s="24">
        <f t="shared" si="616"/>
        <v>6102</v>
      </c>
      <c r="I130" s="24">
        <f t="shared" si="557"/>
        <v>610.2</v>
      </c>
      <c r="J130" s="24">
        <f t="shared" si="558"/>
        <v>610.2</v>
      </c>
      <c r="K130" s="24">
        <f t="shared" si="559"/>
        <v>610.2</v>
      </c>
      <c r="L130" s="24">
        <f t="shared" si="560"/>
        <v>380764.8</v>
      </c>
      <c r="M130" s="24">
        <v>0.0</v>
      </c>
      <c r="N130" s="24"/>
      <c r="O130" s="24">
        <f t="shared" si="561"/>
        <v>1564.786849</v>
      </c>
      <c r="P130" s="24">
        <f t="shared" si="562"/>
        <v>6259.147397</v>
      </c>
      <c r="Q130" s="24">
        <f t="shared" si="563"/>
        <v>8827.00274</v>
      </c>
      <c r="R130" s="24">
        <f t="shared" si="564"/>
        <v>35308.01096</v>
      </c>
      <c r="S130" s="24">
        <f t="shared" si="565"/>
        <v>422331.9584</v>
      </c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6">
        <v>5650.0</v>
      </c>
      <c r="AH130" s="27">
        <v>0.08</v>
      </c>
      <c r="AI130" s="27">
        <f t="shared" si="613"/>
        <v>0.08</v>
      </c>
      <c r="AJ130" s="28">
        <f t="shared" si="566"/>
        <v>6102</v>
      </c>
      <c r="AK130" s="25"/>
      <c r="AL130" s="26" t="str">
        <f t="shared" si="600"/>
        <v/>
      </c>
      <c r="AM130" s="26">
        <f t="shared" si="568"/>
        <v>292896</v>
      </c>
      <c r="AN130" s="26">
        <f t="shared" si="569"/>
        <v>29289.6</v>
      </c>
      <c r="AO130" s="26">
        <f t="shared" si="570"/>
        <v>29289.6</v>
      </c>
      <c r="AP130" s="26">
        <f t="shared" si="571"/>
        <v>29289.6</v>
      </c>
      <c r="AQ130" s="26">
        <f t="shared" si="572"/>
        <v>6259.147397</v>
      </c>
      <c r="AR130" s="26">
        <f t="shared" si="573"/>
        <v>35308.01096</v>
      </c>
      <c r="AX130" s="29">
        <f t="shared" ref="AX130:BA130" si="617">H130/2</f>
        <v>3051</v>
      </c>
      <c r="AY130" s="29">
        <f t="shared" si="617"/>
        <v>305.1</v>
      </c>
      <c r="AZ130" s="29">
        <f t="shared" si="617"/>
        <v>305.1</v>
      </c>
      <c r="BA130" s="29">
        <f t="shared" si="617"/>
        <v>305.1</v>
      </c>
      <c r="BB130" s="29">
        <f t="shared" ref="BB130:BE130" si="618">H130/2*($E130)</f>
        <v>12204</v>
      </c>
      <c r="BC130" s="29">
        <f t="shared" si="618"/>
        <v>1220.4</v>
      </c>
      <c r="BD130" s="29">
        <f t="shared" si="618"/>
        <v>1220.4</v>
      </c>
      <c r="BE130" s="29">
        <f t="shared" si="618"/>
        <v>1220.4</v>
      </c>
      <c r="BG130" s="29">
        <f t="shared" si="25"/>
        <v>7322.4</v>
      </c>
      <c r="BH130" s="29">
        <f t="shared" si="428"/>
        <v>87868.8</v>
      </c>
    </row>
    <row r="131" ht="24.75" customHeight="1">
      <c r="A131" s="31"/>
      <c r="B131" s="32"/>
      <c r="C131" s="15" t="s">
        <v>158</v>
      </c>
      <c r="D131" s="16" t="str">
        <f>'[2]Resumen Egresos'!B630</f>
        <v>#REF!</v>
      </c>
      <c r="E131" s="16"/>
      <c r="F131" s="32"/>
      <c r="G131" s="16"/>
      <c r="H131" s="16"/>
      <c r="I131" s="16"/>
      <c r="J131" s="16"/>
      <c r="K131" s="16"/>
      <c r="L131" s="16"/>
      <c r="M131" s="33"/>
      <c r="N131" s="33"/>
      <c r="O131" s="33" t="str">
        <f>IF(G131="","",((G131*20)*0.3))</f>
        <v/>
      </c>
      <c r="P131" s="33"/>
      <c r="Q131" s="33"/>
      <c r="R131" s="33"/>
      <c r="S131" s="34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7"/>
      <c r="AI131" s="27"/>
      <c r="AJ131" s="28"/>
      <c r="AK131" s="25"/>
      <c r="AL131" s="35">
        <f t="shared" ref="AL131:AR131" si="619">SUM(AL112:AL130)</f>
        <v>505500</v>
      </c>
      <c r="AM131" s="35">
        <f t="shared" si="619"/>
        <v>4052220</v>
      </c>
      <c r="AN131" s="35">
        <f t="shared" si="619"/>
        <v>455772</v>
      </c>
      <c r="AO131" s="35">
        <f t="shared" si="619"/>
        <v>455772</v>
      </c>
      <c r="AP131" s="35">
        <f t="shared" si="619"/>
        <v>455772</v>
      </c>
      <c r="AQ131" s="35">
        <f t="shared" si="619"/>
        <v>97397.85205</v>
      </c>
      <c r="AR131" s="35">
        <f t="shared" si="619"/>
        <v>560503.2329</v>
      </c>
      <c r="AS131" s="35">
        <f>SUM(AL131:AR131)</f>
        <v>6582937.085</v>
      </c>
      <c r="AT131" s="35">
        <f>SUM(S112:S130)</f>
        <v>6582937.085</v>
      </c>
      <c r="AU131" s="35">
        <f>AS131-AT131</f>
        <v>0</v>
      </c>
      <c r="AX131" s="29">
        <f t="shared" ref="AX131:BA131" si="620">H131/2</f>
        <v>0</v>
      </c>
      <c r="AY131" s="29">
        <f t="shared" si="620"/>
        <v>0</v>
      </c>
      <c r="AZ131" s="29">
        <f t="shared" si="620"/>
        <v>0</v>
      </c>
      <c r="BA131" s="29">
        <f t="shared" si="620"/>
        <v>0</v>
      </c>
      <c r="BB131" s="29">
        <f t="shared" ref="BB131:BE131" si="621">SUM(BB112:BB130)</f>
        <v>189905</v>
      </c>
      <c r="BC131" s="29">
        <f t="shared" si="621"/>
        <v>18990.5</v>
      </c>
      <c r="BD131" s="29">
        <f t="shared" si="621"/>
        <v>18990.5</v>
      </c>
      <c r="BE131" s="29">
        <f t="shared" si="621"/>
        <v>18990.5</v>
      </c>
      <c r="BG131" s="29">
        <f t="shared" si="25"/>
        <v>0</v>
      </c>
      <c r="BH131" s="29">
        <f t="shared" si="428"/>
        <v>0</v>
      </c>
    </row>
    <row r="132" ht="24.75" customHeight="1">
      <c r="A132" s="21" t="s">
        <v>29</v>
      </c>
      <c r="B132" s="21">
        <v>1.0</v>
      </c>
      <c r="C132" s="22" t="s">
        <v>158</v>
      </c>
      <c r="D132" s="23" t="s">
        <v>159</v>
      </c>
      <c r="E132" s="21">
        <v>1.0</v>
      </c>
      <c r="F132" s="21">
        <v>1.0</v>
      </c>
      <c r="G132" s="24">
        <f t="shared" ref="G132:G134" si="624">(((SUM(H132:K132))*12)/365)</f>
        <v>570.5753425</v>
      </c>
      <c r="H132" s="24">
        <f t="shared" ref="H132:H134" si="625">ROUNDUP(AJ132,0)</f>
        <v>13350</v>
      </c>
      <c r="I132" s="24">
        <f t="shared" ref="I132:I134" si="626">H132*0.1</f>
        <v>1335</v>
      </c>
      <c r="J132" s="24">
        <f t="shared" ref="J132:J134" si="627">H132*0.1</f>
        <v>1335</v>
      </c>
      <c r="K132" s="24">
        <f t="shared" ref="K132:K134" si="628">H132*0.1</f>
        <v>1335</v>
      </c>
      <c r="L132" s="24">
        <f t="shared" ref="L132:L134" si="629">((H132+I132+J132+K132)*12)*E132</f>
        <v>208260</v>
      </c>
      <c r="M132" s="24">
        <v>0.0</v>
      </c>
      <c r="N132" s="24"/>
      <c r="O132" s="24">
        <f t="shared" ref="O132:O134" si="630">IF(G132="","",((G132*20)*30%))</f>
        <v>3423.452055</v>
      </c>
      <c r="P132" s="24">
        <f t="shared" ref="P132:P134" si="631">O132*E132</f>
        <v>3423.452055</v>
      </c>
      <c r="Q132" s="24">
        <f t="shared" ref="Q132:Q134" si="632">IF(B132=1,(G132*40),(((((H132+I132)*12)/365)*40)))</f>
        <v>22823.0137</v>
      </c>
      <c r="R132" s="24">
        <f t="shared" ref="R132:R134" si="633">Q132*E132</f>
        <v>22823.0137</v>
      </c>
      <c r="S132" s="24">
        <f t="shared" ref="S132:S134" si="634">(((H132*12)+(I132*12)+(J132*12)+(K132*12)+(M132*12)+O132+Q132))*E132</f>
        <v>234506.4658</v>
      </c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6">
        <v>13350.0</v>
      </c>
      <c r="AH132" s="27">
        <v>0.0</v>
      </c>
      <c r="AI132" s="27">
        <f>AI130</f>
        <v>0.08</v>
      </c>
      <c r="AJ132" s="28">
        <f t="shared" ref="AJ132:AJ137" si="635">IF(B132=1,((AG132*AH132)+AG132),((AG132*AI132)+AG132))</f>
        <v>13350</v>
      </c>
      <c r="AK132" s="25"/>
      <c r="AL132" s="26">
        <f t="shared" ref="AL132:AL134" si="636">IF(B132=1,((E132*H132)*12),"")</f>
        <v>160200</v>
      </c>
      <c r="AM132" s="26" t="str">
        <f t="shared" ref="AM132:AM134" si="637">IF(B132=2,((E132*H132)*12),"")</f>
        <v/>
      </c>
      <c r="AN132" s="26">
        <f t="shared" ref="AN132:AN134" si="638">((I132*12)*E132)</f>
        <v>16020</v>
      </c>
      <c r="AO132" s="26">
        <f t="shared" ref="AO132:AO134" si="639">((J132*12)*E132)</f>
        <v>16020</v>
      </c>
      <c r="AP132" s="26">
        <f t="shared" ref="AP132:AP134" si="640">((K132*12)*E132)</f>
        <v>16020</v>
      </c>
      <c r="AQ132" s="26">
        <f t="shared" ref="AQ132:AQ134" si="641">O132*E132</f>
        <v>3423.452055</v>
      </c>
      <c r="AR132" s="26">
        <f t="shared" ref="AR132:AR134" si="642">E132*Q132</f>
        <v>22823.0137</v>
      </c>
      <c r="AX132" s="29">
        <f t="shared" ref="AX132:BA132" si="622">H132/2</f>
        <v>6675</v>
      </c>
      <c r="AY132" s="29">
        <f t="shared" si="622"/>
        <v>667.5</v>
      </c>
      <c r="AZ132" s="29">
        <f t="shared" si="622"/>
        <v>667.5</v>
      </c>
      <c r="BA132" s="29">
        <f t="shared" si="622"/>
        <v>667.5</v>
      </c>
      <c r="BB132" s="29">
        <f t="shared" ref="BB132:BE132" si="623">H132/2*($E132)</f>
        <v>6675</v>
      </c>
      <c r="BC132" s="29">
        <f t="shared" si="623"/>
        <v>667.5</v>
      </c>
      <c r="BD132" s="29">
        <f t="shared" si="623"/>
        <v>667.5</v>
      </c>
      <c r="BE132" s="29">
        <f t="shared" si="623"/>
        <v>667.5</v>
      </c>
      <c r="BG132" s="29">
        <f t="shared" si="25"/>
        <v>4005</v>
      </c>
      <c r="BH132" s="29">
        <f t="shared" si="428"/>
        <v>48060</v>
      </c>
    </row>
    <row r="133" ht="24.75" customHeight="1">
      <c r="A133" s="21" t="s">
        <v>36</v>
      </c>
      <c r="B133" s="21">
        <v>2.0</v>
      </c>
      <c r="C133" s="22" t="s">
        <v>158</v>
      </c>
      <c r="D133" s="23" t="s">
        <v>38</v>
      </c>
      <c r="E133" s="21">
        <v>1.0</v>
      </c>
      <c r="F133" s="21">
        <v>2.0</v>
      </c>
      <c r="G133" s="24">
        <f t="shared" si="624"/>
        <v>313.8805479</v>
      </c>
      <c r="H133" s="24">
        <f t="shared" si="625"/>
        <v>7344</v>
      </c>
      <c r="I133" s="24">
        <f t="shared" si="626"/>
        <v>734.4</v>
      </c>
      <c r="J133" s="24">
        <f t="shared" si="627"/>
        <v>734.4</v>
      </c>
      <c r="K133" s="24">
        <f t="shared" si="628"/>
        <v>734.4</v>
      </c>
      <c r="L133" s="24">
        <f t="shared" si="629"/>
        <v>114566.4</v>
      </c>
      <c r="M133" s="24">
        <v>0.0</v>
      </c>
      <c r="N133" s="24"/>
      <c r="O133" s="24">
        <f t="shared" si="630"/>
        <v>1883.283288</v>
      </c>
      <c r="P133" s="24">
        <f t="shared" si="631"/>
        <v>1883.283288</v>
      </c>
      <c r="Q133" s="24">
        <f t="shared" si="632"/>
        <v>10623.64932</v>
      </c>
      <c r="R133" s="24">
        <f t="shared" si="633"/>
        <v>10623.64932</v>
      </c>
      <c r="S133" s="24">
        <f t="shared" si="634"/>
        <v>127073.3326</v>
      </c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6">
        <v>6800.0</v>
      </c>
      <c r="AH133" s="27">
        <v>0.08</v>
      </c>
      <c r="AI133" s="27">
        <f>AI132</f>
        <v>0.08</v>
      </c>
      <c r="AJ133" s="28">
        <f t="shared" si="635"/>
        <v>7344</v>
      </c>
      <c r="AK133" s="25"/>
      <c r="AL133" s="26" t="str">
        <f t="shared" si="636"/>
        <v/>
      </c>
      <c r="AM133" s="26">
        <f t="shared" si="637"/>
        <v>88128</v>
      </c>
      <c r="AN133" s="26">
        <f t="shared" si="638"/>
        <v>8812.8</v>
      </c>
      <c r="AO133" s="26">
        <f t="shared" si="639"/>
        <v>8812.8</v>
      </c>
      <c r="AP133" s="26">
        <f t="shared" si="640"/>
        <v>8812.8</v>
      </c>
      <c r="AQ133" s="26">
        <f t="shared" si="641"/>
        <v>1883.283288</v>
      </c>
      <c r="AR133" s="26">
        <f t="shared" si="642"/>
        <v>10623.64932</v>
      </c>
      <c r="AX133" s="29">
        <f t="shared" ref="AX133:BA133" si="643">H133/2</f>
        <v>3672</v>
      </c>
      <c r="AY133" s="29">
        <f t="shared" si="643"/>
        <v>367.2</v>
      </c>
      <c r="AZ133" s="29">
        <f t="shared" si="643"/>
        <v>367.2</v>
      </c>
      <c r="BA133" s="29">
        <f t="shared" si="643"/>
        <v>367.2</v>
      </c>
      <c r="BB133" s="29">
        <f t="shared" ref="BB133:BE133" si="644">H133/2*($E133)</f>
        <v>3672</v>
      </c>
      <c r="BC133" s="29">
        <f t="shared" si="644"/>
        <v>367.2</v>
      </c>
      <c r="BD133" s="29">
        <f t="shared" si="644"/>
        <v>367.2</v>
      </c>
      <c r="BE133" s="29">
        <f t="shared" si="644"/>
        <v>367.2</v>
      </c>
      <c r="BG133" s="29">
        <f t="shared" si="25"/>
        <v>2203.2</v>
      </c>
      <c r="BH133" s="29">
        <f t="shared" si="428"/>
        <v>26438.4</v>
      </c>
    </row>
    <row r="134" ht="24.75" customHeight="1">
      <c r="A134" s="21" t="s">
        <v>36</v>
      </c>
      <c r="B134" s="21">
        <v>2.0</v>
      </c>
      <c r="C134" s="22" t="s">
        <v>158</v>
      </c>
      <c r="D134" s="23" t="s">
        <v>160</v>
      </c>
      <c r="E134" s="21">
        <v>1.0</v>
      </c>
      <c r="F134" s="21">
        <v>2.0</v>
      </c>
      <c r="G134" s="24">
        <f t="shared" si="624"/>
        <v>369.5276712</v>
      </c>
      <c r="H134" s="24">
        <f t="shared" si="625"/>
        <v>8646</v>
      </c>
      <c r="I134" s="24">
        <f t="shared" si="626"/>
        <v>864.6</v>
      </c>
      <c r="J134" s="24">
        <f t="shared" si="627"/>
        <v>864.6</v>
      </c>
      <c r="K134" s="24">
        <f t="shared" si="628"/>
        <v>864.6</v>
      </c>
      <c r="L134" s="24">
        <f t="shared" si="629"/>
        <v>134877.6</v>
      </c>
      <c r="M134" s="24">
        <v>0.0</v>
      </c>
      <c r="N134" s="24"/>
      <c r="O134" s="24">
        <f t="shared" si="630"/>
        <v>2217.166027</v>
      </c>
      <c r="P134" s="24">
        <f t="shared" si="631"/>
        <v>2217.166027</v>
      </c>
      <c r="Q134" s="24">
        <f t="shared" si="632"/>
        <v>12507.09041</v>
      </c>
      <c r="R134" s="24">
        <f t="shared" si="633"/>
        <v>12507.09041</v>
      </c>
      <c r="S134" s="24">
        <f t="shared" si="634"/>
        <v>149601.8564</v>
      </c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6">
        <v>8005.0</v>
      </c>
      <c r="AH134" s="27">
        <f t="shared" ref="AH134:AI134" si="645">AH133</f>
        <v>0.08</v>
      </c>
      <c r="AI134" s="27">
        <f t="shared" si="645"/>
        <v>0.08</v>
      </c>
      <c r="AJ134" s="28">
        <f t="shared" si="635"/>
        <v>8645.4</v>
      </c>
      <c r="AK134" s="25"/>
      <c r="AL134" s="26" t="str">
        <f t="shared" si="636"/>
        <v/>
      </c>
      <c r="AM134" s="26">
        <f t="shared" si="637"/>
        <v>103752</v>
      </c>
      <c r="AN134" s="26">
        <f t="shared" si="638"/>
        <v>10375.2</v>
      </c>
      <c r="AO134" s="26">
        <f t="shared" si="639"/>
        <v>10375.2</v>
      </c>
      <c r="AP134" s="26">
        <f t="shared" si="640"/>
        <v>10375.2</v>
      </c>
      <c r="AQ134" s="26">
        <f t="shared" si="641"/>
        <v>2217.166027</v>
      </c>
      <c r="AR134" s="26">
        <f t="shared" si="642"/>
        <v>12507.09041</v>
      </c>
      <c r="AX134" s="29">
        <f t="shared" ref="AX134:BA134" si="646">H134/2</f>
        <v>4323</v>
      </c>
      <c r="AY134" s="29">
        <f t="shared" si="646"/>
        <v>432.3</v>
      </c>
      <c r="AZ134" s="29">
        <f t="shared" si="646"/>
        <v>432.3</v>
      </c>
      <c r="BA134" s="29">
        <f t="shared" si="646"/>
        <v>432.3</v>
      </c>
      <c r="BB134" s="29">
        <f t="shared" ref="BB134:BE134" si="647">H134/2*($E134)</f>
        <v>4323</v>
      </c>
      <c r="BC134" s="29">
        <f t="shared" si="647"/>
        <v>432.3</v>
      </c>
      <c r="BD134" s="29">
        <f t="shared" si="647"/>
        <v>432.3</v>
      </c>
      <c r="BE134" s="29">
        <f t="shared" si="647"/>
        <v>432.3</v>
      </c>
      <c r="BG134" s="29">
        <f t="shared" si="25"/>
        <v>2593.8</v>
      </c>
      <c r="BH134" s="29">
        <f t="shared" si="428"/>
        <v>31125.6</v>
      </c>
    </row>
    <row r="135" ht="24.75" customHeight="1">
      <c r="A135" s="31"/>
      <c r="B135" s="32"/>
      <c r="C135" s="15" t="s">
        <v>161</v>
      </c>
      <c r="D135" s="16" t="s">
        <v>162</v>
      </c>
      <c r="E135" s="16"/>
      <c r="F135" s="32"/>
      <c r="G135" s="16"/>
      <c r="H135" s="16"/>
      <c r="I135" s="16"/>
      <c r="J135" s="16"/>
      <c r="K135" s="16"/>
      <c r="L135" s="16"/>
      <c r="M135" s="33"/>
      <c r="N135" s="33"/>
      <c r="O135" s="33" t="str">
        <f>IF(G135="","",((G135*20)*0.3))</f>
        <v/>
      </c>
      <c r="P135" s="33"/>
      <c r="Q135" s="33"/>
      <c r="R135" s="33"/>
      <c r="S135" s="34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7"/>
      <c r="AI135" s="27"/>
      <c r="AJ135" s="28">
        <f t="shared" si="635"/>
        <v>0</v>
      </c>
      <c r="AK135" s="25"/>
      <c r="AL135" s="35">
        <f t="shared" ref="AL135:AR135" si="648">SUM(AL132:AL134)</f>
        <v>160200</v>
      </c>
      <c r="AM135" s="35">
        <f t="shared" si="648"/>
        <v>191880</v>
      </c>
      <c r="AN135" s="35">
        <f t="shared" si="648"/>
        <v>35208</v>
      </c>
      <c r="AO135" s="35">
        <f t="shared" si="648"/>
        <v>35208</v>
      </c>
      <c r="AP135" s="35">
        <f t="shared" si="648"/>
        <v>35208</v>
      </c>
      <c r="AQ135" s="35">
        <f t="shared" si="648"/>
        <v>7523.90137</v>
      </c>
      <c r="AR135" s="35">
        <f t="shared" si="648"/>
        <v>45953.75342</v>
      </c>
      <c r="AS135" s="35">
        <f>SUM(AL135:AR135)</f>
        <v>511181.6548</v>
      </c>
      <c r="AT135" s="35">
        <f>SUM(S132:S134)</f>
        <v>511181.6548</v>
      </c>
      <c r="AU135" s="35">
        <f>AS135-AT135</f>
        <v>0</v>
      </c>
      <c r="AX135" s="29">
        <f t="shared" ref="AX135:BA135" si="649">H135/2</f>
        <v>0</v>
      </c>
      <c r="AY135" s="29">
        <f t="shared" si="649"/>
        <v>0</v>
      </c>
      <c r="AZ135" s="29">
        <f t="shared" si="649"/>
        <v>0</v>
      </c>
      <c r="BA135" s="29">
        <f t="shared" si="649"/>
        <v>0</v>
      </c>
      <c r="BB135" s="29">
        <f t="shared" ref="BB135:BE135" si="650">SUM(BB132:BB134)</f>
        <v>14670</v>
      </c>
      <c r="BC135" s="29">
        <f t="shared" si="650"/>
        <v>1467</v>
      </c>
      <c r="BD135" s="29">
        <f t="shared" si="650"/>
        <v>1467</v>
      </c>
      <c r="BE135" s="29">
        <f t="shared" si="650"/>
        <v>1467</v>
      </c>
      <c r="BG135" s="29">
        <f t="shared" si="25"/>
        <v>0</v>
      </c>
      <c r="BH135" s="29">
        <f t="shared" si="428"/>
        <v>0</v>
      </c>
    </row>
    <row r="136" ht="24.75" customHeight="1">
      <c r="A136" s="21" t="s">
        <v>29</v>
      </c>
      <c r="B136" s="21">
        <v>1.0</v>
      </c>
      <c r="C136" s="22" t="s">
        <v>161</v>
      </c>
      <c r="D136" s="23" t="s">
        <v>163</v>
      </c>
      <c r="E136" s="21">
        <v>1.0</v>
      </c>
      <c r="F136" s="21">
        <v>1.0</v>
      </c>
      <c r="G136" s="24">
        <f t="shared" ref="G136:G137" si="653">(((SUM(H136:K136))*12)/365)</f>
        <v>748.8</v>
      </c>
      <c r="H136" s="24">
        <f t="shared" ref="H136:H137" si="654">ROUNDUP(AJ136,0)</f>
        <v>17520</v>
      </c>
      <c r="I136" s="24">
        <f t="shared" ref="I136:I137" si="655">H136*0.1</f>
        <v>1752</v>
      </c>
      <c r="J136" s="24">
        <f t="shared" ref="J136:J137" si="656">H136*0.1</f>
        <v>1752</v>
      </c>
      <c r="K136" s="24">
        <f t="shared" ref="K136:K137" si="657">H136*0.1</f>
        <v>1752</v>
      </c>
      <c r="L136" s="24">
        <f t="shared" ref="L136:L137" si="658">((H136+I136+J136+K136)*12)*E136</f>
        <v>273312</v>
      </c>
      <c r="M136" s="24">
        <v>0.0</v>
      </c>
      <c r="N136" s="24"/>
      <c r="O136" s="24">
        <f t="shared" ref="O136:O137" si="659">IF(G136="","",((G136*20)*30%))</f>
        <v>4492.8</v>
      </c>
      <c r="P136" s="24">
        <f t="shared" ref="P136:P137" si="660">O136*E136</f>
        <v>4492.8</v>
      </c>
      <c r="Q136" s="24">
        <f t="shared" ref="Q136:Q137" si="661">IF(B136=1,(G136*40),(((((H136+I136)*12)/365)*40)))</f>
        <v>29952</v>
      </c>
      <c r="R136" s="24">
        <f t="shared" ref="R136:R137" si="662">Q136*E136</f>
        <v>29952</v>
      </c>
      <c r="S136" s="24">
        <f t="shared" ref="S136:S137" si="663">(((H136*12)+(I136*12)+(J136*12)+(K136*12)+(M136*12)+O136+Q136))*E136</f>
        <v>307756.8</v>
      </c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6">
        <v>17520.0</v>
      </c>
      <c r="AH136" s="27">
        <v>0.0</v>
      </c>
      <c r="AI136" s="27">
        <f>AI134</f>
        <v>0.08</v>
      </c>
      <c r="AJ136" s="28">
        <f t="shared" si="635"/>
        <v>17520</v>
      </c>
      <c r="AK136" s="25"/>
      <c r="AL136" s="26">
        <f t="shared" ref="AL136:AL137" si="664">IF(B136=1,((E136*H136)*12),"")</f>
        <v>210240</v>
      </c>
      <c r="AM136" s="26" t="str">
        <f t="shared" ref="AM136:AM137" si="665">IF(B136=2,((E136*H136)*12),"")</f>
        <v/>
      </c>
      <c r="AN136" s="26">
        <f t="shared" ref="AN136:AN137" si="666">((I136*12)*E136)</f>
        <v>21024</v>
      </c>
      <c r="AO136" s="26">
        <f t="shared" ref="AO136:AO137" si="667">((J136*12)*E136)</f>
        <v>21024</v>
      </c>
      <c r="AP136" s="26">
        <f t="shared" ref="AP136:AP137" si="668">((K136*12)*E136)</f>
        <v>21024</v>
      </c>
      <c r="AQ136" s="26">
        <f t="shared" ref="AQ136:AQ137" si="669">O136*E136</f>
        <v>4492.8</v>
      </c>
      <c r="AR136" s="26">
        <f t="shared" ref="AR136:AR137" si="670">E136*Q136</f>
        <v>29952</v>
      </c>
      <c r="AX136" s="29">
        <f t="shared" ref="AX136:BA136" si="651">H136/2</f>
        <v>8760</v>
      </c>
      <c r="AY136" s="29">
        <f t="shared" si="651"/>
        <v>876</v>
      </c>
      <c r="AZ136" s="29">
        <f t="shared" si="651"/>
        <v>876</v>
      </c>
      <c r="BA136" s="29">
        <f t="shared" si="651"/>
        <v>876</v>
      </c>
      <c r="BB136" s="29">
        <f t="shared" ref="BB136:BE136" si="652">H136/2*($E136)</f>
        <v>8760</v>
      </c>
      <c r="BC136" s="29">
        <f t="shared" si="652"/>
        <v>876</v>
      </c>
      <c r="BD136" s="29">
        <f t="shared" si="652"/>
        <v>876</v>
      </c>
      <c r="BE136" s="29">
        <f t="shared" si="652"/>
        <v>876</v>
      </c>
      <c r="BG136" s="29">
        <f t="shared" si="25"/>
        <v>5256</v>
      </c>
      <c r="BH136" s="29">
        <f t="shared" si="428"/>
        <v>63072</v>
      </c>
    </row>
    <row r="137" ht="24.75" customHeight="1">
      <c r="A137" s="21" t="s">
        <v>36</v>
      </c>
      <c r="B137" s="21">
        <v>2.0</v>
      </c>
      <c r="C137" s="22" t="s">
        <v>161</v>
      </c>
      <c r="D137" s="23" t="s">
        <v>164</v>
      </c>
      <c r="E137" s="21">
        <v>8.0</v>
      </c>
      <c r="F137" s="21">
        <v>2.0</v>
      </c>
      <c r="G137" s="24">
        <f t="shared" si="653"/>
        <v>406.1983562</v>
      </c>
      <c r="H137" s="24">
        <f t="shared" si="654"/>
        <v>9504</v>
      </c>
      <c r="I137" s="24">
        <f t="shared" si="655"/>
        <v>950.4</v>
      </c>
      <c r="J137" s="24">
        <f t="shared" si="656"/>
        <v>950.4</v>
      </c>
      <c r="K137" s="24">
        <f t="shared" si="657"/>
        <v>950.4</v>
      </c>
      <c r="L137" s="24">
        <f t="shared" si="658"/>
        <v>1186099.2</v>
      </c>
      <c r="M137" s="24">
        <v>0.0</v>
      </c>
      <c r="N137" s="24"/>
      <c r="O137" s="24">
        <f t="shared" si="659"/>
        <v>2437.190137</v>
      </c>
      <c r="P137" s="24">
        <f t="shared" si="660"/>
        <v>19497.5211</v>
      </c>
      <c r="Q137" s="24">
        <f t="shared" si="661"/>
        <v>13748.25205</v>
      </c>
      <c r="R137" s="24">
        <f t="shared" si="662"/>
        <v>109986.0164</v>
      </c>
      <c r="S137" s="24">
        <f t="shared" si="663"/>
        <v>1315582.738</v>
      </c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6">
        <v>8800.0</v>
      </c>
      <c r="AH137" s="27">
        <v>0.08</v>
      </c>
      <c r="AI137" s="27">
        <f>AI136</f>
        <v>0.08</v>
      </c>
      <c r="AJ137" s="28">
        <f t="shared" si="635"/>
        <v>9504</v>
      </c>
      <c r="AK137" s="25"/>
      <c r="AL137" s="26" t="str">
        <f t="shared" si="664"/>
        <v/>
      </c>
      <c r="AM137" s="26">
        <f t="shared" si="665"/>
        <v>912384</v>
      </c>
      <c r="AN137" s="26">
        <f t="shared" si="666"/>
        <v>91238.4</v>
      </c>
      <c r="AO137" s="26">
        <f t="shared" si="667"/>
        <v>91238.4</v>
      </c>
      <c r="AP137" s="26">
        <f t="shared" si="668"/>
        <v>91238.4</v>
      </c>
      <c r="AQ137" s="26">
        <f t="shared" si="669"/>
        <v>19497.5211</v>
      </c>
      <c r="AR137" s="26">
        <f t="shared" si="670"/>
        <v>109986.0164</v>
      </c>
      <c r="AX137" s="29">
        <f t="shared" ref="AX137:BA137" si="671">H137/2</f>
        <v>4752</v>
      </c>
      <c r="AY137" s="29">
        <f t="shared" si="671"/>
        <v>475.2</v>
      </c>
      <c r="AZ137" s="29">
        <f t="shared" si="671"/>
        <v>475.2</v>
      </c>
      <c r="BA137" s="29">
        <f t="shared" si="671"/>
        <v>475.2</v>
      </c>
      <c r="BB137" s="29">
        <f t="shared" ref="BB137:BE137" si="672">H137/2*($E137)</f>
        <v>38016</v>
      </c>
      <c r="BC137" s="29">
        <f t="shared" si="672"/>
        <v>3801.6</v>
      </c>
      <c r="BD137" s="29">
        <f t="shared" si="672"/>
        <v>3801.6</v>
      </c>
      <c r="BE137" s="29">
        <f t="shared" si="672"/>
        <v>3801.6</v>
      </c>
      <c r="BG137" s="29">
        <f t="shared" si="25"/>
        <v>22809.6</v>
      </c>
      <c r="BH137" s="29">
        <f t="shared" si="428"/>
        <v>273715.2</v>
      </c>
    </row>
    <row r="138" ht="24.75" customHeight="1">
      <c r="A138" s="31"/>
      <c r="B138" s="32"/>
      <c r="C138" s="15" t="s">
        <v>165</v>
      </c>
      <c r="D138" s="16" t="s">
        <v>166</v>
      </c>
      <c r="E138" s="16"/>
      <c r="F138" s="32"/>
      <c r="G138" s="16"/>
      <c r="H138" s="16"/>
      <c r="I138" s="16"/>
      <c r="J138" s="16"/>
      <c r="K138" s="16"/>
      <c r="L138" s="16"/>
      <c r="M138" s="33"/>
      <c r="N138" s="33"/>
      <c r="O138" s="33" t="str">
        <f>IF(G138="","",((G138*20)*0.3))</f>
        <v/>
      </c>
      <c r="P138" s="33"/>
      <c r="Q138" s="33"/>
      <c r="R138" s="33"/>
      <c r="S138" s="34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7"/>
      <c r="AI138" s="27"/>
      <c r="AJ138" s="28"/>
      <c r="AK138" s="25"/>
      <c r="AL138" s="35">
        <f t="shared" ref="AL138:AR138" si="673">SUM(AL136:AL137)</f>
        <v>210240</v>
      </c>
      <c r="AM138" s="35">
        <f t="shared" si="673"/>
        <v>912384</v>
      </c>
      <c r="AN138" s="35">
        <f t="shared" si="673"/>
        <v>112262.4</v>
      </c>
      <c r="AO138" s="35">
        <f t="shared" si="673"/>
        <v>112262.4</v>
      </c>
      <c r="AP138" s="35">
        <f t="shared" si="673"/>
        <v>112262.4</v>
      </c>
      <c r="AQ138" s="35">
        <f t="shared" si="673"/>
        <v>23990.3211</v>
      </c>
      <c r="AR138" s="35">
        <f t="shared" si="673"/>
        <v>139938.0164</v>
      </c>
      <c r="AS138" s="35">
        <f>SUM(AL138:AR138)</f>
        <v>1623339.538</v>
      </c>
      <c r="AT138" s="35">
        <f>SUM(S136:S137)</f>
        <v>1623339.538</v>
      </c>
      <c r="AU138" s="35">
        <f>AS138-AT138</f>
        <v>-0.0000000002328306437</v>
      </c>
      <c r="AX138" s="29">
        <f t="shared" ref="AX138:BA138" si="674">H138/2</f>
        <v>0</v>
      </c>
      <c r="AY138" s="29">
        <f t="shared" si="674"/>
        <v>0</v>
      </c>
      <c r="AZ138" s="29">
        <f t="shared" si="674"/>
        <v>0</v>
      </c>
      <c r="BA138" s="29">
        <f t="shared" si="674"/>
        <v>0</v>
      </c>
      <c r="BB138" s="29">
        <f t="shared" ref="BB138:BE138" si="675">SUM(BB136:BB137)</f>
        <v>46776</v>
      </c>
      <c r="BC138" s="29">
        <f t="shared" si="675"/>
        <v>4677.6</v>
      </c>
      <c r="BD138" s="29">
        <f t="shared" si="675"/>
        <v>4677.6</v>
      </c>
      <c r="BE138" s="29">
        <f t="shared" si="675"/>
        <v>4677.6</v>
      </c>
      <c r="BG138" s="29">
        <f t="shared" si="25"/>
        <v>0</v>
      </c>
      <c r="BH138" s="29">
        <f t="shared" si="428"/>
        <v>0</v>
      </c>
    </row>
    <row r="139" ht="11.25" customHeight="1">
      <c r="A139" s="21" t="s">
        <v>29</v>
      </c>
      <c r="B139" s="21">
        <v>1.0</v>
      </c>
      <c r="C139" s="22" t="s">
        <v>165</v>
      </c>
      <c r="D139" s="23" t="s">
        <v>167</v>
      </c>
      <c r="E139" s="21">
        <v>1.0</v>
      </c>
      <c r="F139" s="21">
        <v>1.0</v>
      </c>
      <c r="G139" s="24">
        <f t="shared" ref="G139:G143" si="678">(((SUM(H139:K139))*12)/365)</f>
        <v>641.0958904</v>
      </c>
      <c r="H139" s="24">
        <v>15000.0</v>
      </c>
      <c r="I139" s="24">
        <f t="shared" ref="I139:I143" si="679">H139*0.1</f>
        <v>1500</v>
      </c>
      <c r="J139" s="24">
        <f t="shared" ref="J139:J143" si="680">H139*0.1</f>
        <v>1500</v>
      </c>
      <c r="K139" s="24">
        <f t="shared" ref="K139:K143" si="681">H139*0.1</f>
        <v>1500</v>
      </c>
      <c r="L139" s="24">
        <f t="shared" ref="L139:L143" si="682">((H139+I139+J139+K139)*12)*E139</f>
        <v>234000</v>
      </c>
      <c r="M139" s="24">
        <v>0.0</v>
      </c>
      <c r="N139" s="24"/>
      <c r="O139" s="24">
        <f t="shared" ref="O139:O143" si="683">IF(G139="","",((G139*20)*30%))</f>
        <v>3846.575342</v>
      </c>
      <c r="P139" s="24">
        <f t="shared" ref="P139:P143" si="684">O139*E139</f>
        <v>3846.575342</v>
      </c>
      <c r="Q139" s="24">
        <f t="shared" ref="Q139:Q143" si="685">IF(B139=1,(G139*40),(((((H139+I139)*12)/365)*40)))</f>
        <v>25643.83562</v>
      </c>
      <c r="R139" s="24">
        <f t="shared" ref="R139:R143" si="686">Q139*E139</f>
        <v>25643.83562</v>
      </c>
      <c r="S139" s="24">
        <f t="shared" ref="S139:S143" si="687">(((H139*12)+(I139*12)+(J139*12)+(K139*12)+(M139*12)+O139+Q139))*E139</f>
        <v>263490.411</v>
      </c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6">
        <v>12307.7</v>
      </c>
      <c r="AH139" s="27">
        <v>0.0</v>
      </c>
      <c r="AI139" s="27">
        <f>AI137</f>
        <v>0.08</v>
      </c>
      <c r="AJ139" s="28">
        <f t="shared" ref="AJ139:AJ143" si="688">IF(B139=1,((AG139*AH139)+AG139),((AG139*AI139)+AG139))</f>
        <v>12307.7</v>
      </c>
      <c r="AK139" s="25"/>
      <c r="AL139" s="26">
        <f t="shared" ref="AL139:AL143" si="689">IF(B139=1,((E139*H139)*12),"")</f>
        <v>180000</v>
      </c>
      <c r="AM139" s="26" t="str">
        <f t="shared" ref="AM139:AM143" si="690">IF(B139=2,((E139*H139)*12),"")</f>
        <v/>
      </c>
      <c r="AN139" s="26">
        <f t="shared" ref="AN139:AN143" si="691">((I139*12)*E139)</f>
        <v>18000</v>
      </c>
      <c r="AO139" s="26">
        <f t="shared" ref="AO139:AO143" si="692">((J139*12)*E139)</f>
        <v>18000</v>
      </c>
      <c r="AP139" s="26">
        <f t="shared" ref="AP139:AP143" si="693">((K139*12)*E139)</f>
        <v>18000</v>
      </c>
      <c r="AQ139" s="26">
        <f t="shared" ref="AQ139:AQ143" si="694">O139*E139</f>
        <v>3846.575342</v>
      </c>
      <c r="AR139" s="26">
        <f t="shared" ref="AR139:AR143" si="695">E139*Q139</f>
        <v>25643.83562</v>
      </c>
      <c r="AX139" s="29">
        <f t="shared" ref="AX139:BA139" si="676">H139/2</f>
        <v>7500</v>
      </c>
      <c r="AY139" s="29">
        <f t="shared" si="676"/>
        <v>750</v>
      </c>
      <c r="AZ139" s="29">
        <f t="shared" si="676"/>
        <v>750</v>
      </c>
      <c r="BA139" s="29">
        <f t="shared" si="676"/>
        <v>750</v>
      </c>
      <c r="BB139" s="29">
        <f t="shared" ref="BB139:BE139" si="677">H139/2*($E139)</f>
        <v>7500</v>
      </c>
      <c r="BC139" s="29">
        <f t="shared" si="677"/>
        <v>750</v>
      </c>
      <c r="BD139" s="29">
        <f t="shared" si="677"/>
        <v>750</v>
      </c>
      <c r="BE139" s="29">
        <f t="shared" si="677"/>
        <v>750</v>
      </c>
      <c r="BG139" s="29">
        <f t="shared" si="25"/>
        <v>4500</v>
      </c>
      <c r="BH139" s="29">
        <f t="shared" si="428"/>
        <v>54000</v>
      </c>
    </row>
    <row r="140" ht="24.75" customHeight="1">
      <c r="A140" s="21" t="s">
        <v>36</v>
      </c>
      <c r="B140" s="21">
        <v>2.0</v>
      </c>
      <c r="C140" s="22" t="s">
        <v>165</v>
      </c>
      <c r="D140" s="23" t="s">
        <v>168</v>
      </c>
      <c r="E140" s="21">
        <v>2.0</v>
      </c>
      <c r="F140" s="21">
        <v>2.0</v>
      </c>
      <c r="G140" s="24">
        <f t="shared" si="678"/>
        <v>540.9994521</v>
      </c>
      <c r="H140" s="24">
        <f t="shared" ref="H140:H143" si="698">ROUNDUP(AJ140,0)</f>
        <v>12658</v>
      </c>
      <c r="I140" s="24">
        <f t="shared" si="679"/>
        <v>1265.8</v>
      </c>
      <c r="J140" s="24">
        <f t="shared" si="680"/>
        <v>1265.8</v>
      </c>
      <c r="K140" s="24">
        <f t="shared" si="681"/>
        <v>1265.8</v>
      </c>
      <c r="L140" s="24">
        <f t="shared" si="682"/>
        <v>394929.6</v>
      </c>
      <c r="M140" s="24">
        <v>0.0</v>
      </c>
      <c r="N140" s="24"/>
      <c r="O140" s="24">
        <f t="shared" si="683"/>
        <v>3245.996712</v>
      </c>
      <c r="P140" s="24">
        <f t="shared" si="684"/>
        <v>6491.993425</v>
      </c>
      <c r="Q140" s="24">
        <f t="shared" si="685"/>
        <v>18310.75068</v>
      </c>
      <c r="R140" s="24">
        <f t="shared" si="686"/>
        <v>36621.50137</v>
      </c>
      <c r="S140" s="24">
        <f t="shared" si="687"/>
        <v>438043.0948</v>
      </c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6">
        <v>11720.0</v>
      </c>
      <c r="AH140" s="27">
        <v>0.08</v>
      </c>
      <c r="AI140" s="27">
        <f>AI139</f>
        <v>0.08</v>
      </c>
      <c r="AJ140" s="28">
        <f t="shared" si="688"/>
        <v>12657.6</v>
      </c>
      <c r="AK140" s="25"/>
      <c r="AL140" s="26" t="str">
        <f t="shared" si="689"/>
        <v/>
      </c>
      <c r="AM140" s="26">
        <f t="shared" si="690"/>
        <v>303792</v>
      </c>
      <c r="AN140" s="26">
        <f t="shared" si="691"/>
        <v>30379.2</v>
      </c>
      <c r="AO140" s="26">
        <f t="shared" si="692"/>
        <v>30379.2</v>
      </c>
      <c r="AP140" s="26">
        <f t="shared" si="693"/>
        <v>30379.2</v>
      </c>
      <c r="AQ140" s="26">
        <f t="shared" si="694"/>
        <v>6491.993425</v>
      </c>
      <c r="AR140" s="26">
        <f t="shared" si="695"/>
        <v>36621.50137</v>
      </c>
      <c r="AX140" s="29">
        <f t="shared" ref="AX140:BA140" si="696">H140/2</f>
        <v>6329</v>
      </c>
      <c r="AY140" s="29">
        <f t="shared" si="696"/>
        <v>632.9</v>
      </c>
      <c r="AZ140" s="29">
        <f t="shared" si="696"/>
        <v>632.9</v>
      </c>
      <c r="BA140" s="29">
        <f t="shared" si="696"/>
        <v>632.9</v>
      </c>
      <c r="BB140" s="29">
        <f t="shared" ref="BB140:BE140" si="697">H140/2*($E140)</f>
        <v>12658</v>
      </c>
      <c r="BC140" s="29">
        <f t="shared" si="697"/>
        <v>1265.8</v>
      </c>
      <c r="BD140" s="29">
        <f t="shared" si="697"/>
        <v>1265.8</v>
      </c>
      <c r="BE140" s="29">
        <f t="shared" si="697"/>
        <v>1265.8</v>
      </c>
      <c r="BG140" s="29">
        <f t="shared" si="25"/>
        <v>7594.8</v>
      </c>
      <c r="BH140" s="29">
        <f t="shared" si="428"/>
        <v>91137.6</v>
      </c>
    </row>
    <row r="141" ht="24.75" customHeight="1">
      <c r="A141" s="21" t="s">
        <v>36</v>
      </c>
      <c r="B141" s="21">
        <v>2.0</v>
      </c>
      <c r="C141" s="22" t="s">
        <v>165</v>
      </c>
      <c r="D141" s="23" t="s">
        <v>169</v>
      </c>
      <c r="E141" s="21">
        <v>2.0</v>
      </c>
      <c r="F141" s="21">
        <v>2.0</v>
      </c>
      <c r="G141" s="24">
        <f t="shared" si="678"/>
        <v>351.5342466</v>
      </c>
      <c r="H141" s="24">
        <f t="shared" si="698"/>
        <v>8225</v>
      </c>
      <c r="I141" s="24">
        <f t="shared" si="679"/>
        <v>822.5</v>
      </c>
      <c r="J141" s="24">
        <f t="shared" si="680"/>
        <v>822.5</v>
      </c>
      <c r="K141" s="24">
        <f t="shared" si="681"/>
        <v>822.5</v>
      </c>
      <c r="L141" s="24">
        <f t="shared" si="682"/>
        <v>256620</v>
      </c>
      <c r="M141" s="24">
        <v>0.0</v>
      </c>
      <c r="N141" s="24"/>
      <c r="O141" s="24">
        <f t="shared" si="683"/>
        <v>2109.205479</v>
      </c>
      <c r="P141" s="24">
        <f t="shared" si="684"/>
        <v>4218.410959</v>
      </c>
      <c r="Q141" s="24">
        <f t="shared" si="685"/>
        <v>11898.08219</v>
      </c>
      <c r="R141" s="24">
        <f t="shared" si="686"/>
        <v>23796.16438</v>
      </c>
      <c r="S141" s="24">
        <f t="shared" si="687"/>
        <v>284634.5753</v>
      </c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6">
        <v>7615.0</v>
      </c>
      <c r="AH141" s="27">
        <f t="shared" ref="AH141:AI141" si="699">AH140</f>
        <v>0.08</v>
      </c>
      <c r="AI141" s="27">
        <f t="shared" si="699"/>
        <v>0.08</v>
      </c>
      <c r="AJ141" s="28">
        <f t="shared" si="688"/>
        <v>8224.2</v>
      </c>
      <c r="AK141" s="25"/>
      <c r="AL141" s="26" t="str">
        <f t="shared" si="689"/>
        <v/>
      </c>
      <c r="AM141" s="26">
        <f t="shared" si="690"/>
        <v>197400</v>
      </c>
      <c r="AN141" s="26">
        <f t="shared" si="691"/>
        <v>19740</v>
      </c>
      <c r="AO141" s="26">
        <f t="shared" si="692"/>
        <v>19740</v>
      </c>
      <c r="AP141" s="26">
        <f t="shared" si="693"/>
        <v>19740</v>
      </c>
      <c r="AQ141" s="26">
        <f t="shared" si="694"/>
        <v>4218.410959</v>
      </c>
      <c r="AR141" s="26">
        <f t="shared" si="695"/>
        <v>23796.16438</v>
      </c>
      <c r="AX141" s="29">
        <f t="shared" ref="AX141:BA141" si="700">H141/2</f>
        <v>4112.5</v>
      </c>
      <c r="AY141" s="29">
        <f t="shared" si="700"/>
        <v>411.25</v>
      </c>
      <c r="AZ141" s="29">
        <f t="shared" si="700"/>
        <v>411.25</v>
      </c>
      <c r="BA141" s="29">
        <f t="shared" si="700"/>
        <v>411.25</v>
      </c>
      <c r="BB141" s="29">
        <f t="shared" ref="BB141:BE141" si="701">H141/2*($E141)</f>
        <v>8225</v>
      </c>
      <c r="BC141" s="29">
        <f t="shared" si="701"/>
        <v>822.5</v>
      </c>
      <c r="BD141" s="29">
        <f t="shared" si="701"/>
        <v>822.5</v>
      </c>
      <c r="BE141" s="29">
        <f t="shared" si="701"/>
        <v>822.5</v>
      </c>
      <c r="BG141" s="29">
        <f t="shared" si="25"/>
        <v>4935</v>
      </c>
      <c r="BH141" s="29">
        <f t="shared" si="428"/>
        <v>59220</v>
      </c>
    </row>
    <row r="142" ht="24.75" customHeight="1">
      <c r="A142" s="21" t="s">
        <v>36</v>
      </c>
      <c r="B142" s="21">
        <v>2.0</v>
      </c>
      <c r="C142" s="22" t="s">
        <v>165</v>
      </c>
      <c r="D142" s="23" t="s">
        <v>170</v>
      </c>
      <c r="E142" s="21">
        <v>1.0</v>
      </c>
      <c r="F142" s="21">
        <v>2.0</v>
      </c>
      <c r="G142" s="24">
        <f t="shared" si="678"/>
        <v>318.4964384</v>
      </c>
      <c r="H142" s="24">
        <f t="shared" si="698"/>
        <v>7452</v>
      </c>
      <c r="I142" s="24">
        <f t="shared" si="679"/>
        <v>745.2</v>
      </c>
      <c r="J142" s="24">
        <f t="shared" si="680"/>
        <v>745.2</v>
      </c>
      <c r="K142" s="24">
        <f t="shared" si="681"/>
        <v>745.2</v>
      </c>
      <c r="L142" s="24">
        <f t="shared" si="682"/>
        <v>116251.2</v>
      </c>
      <c r="M142" s="24">
        <v>0.0</v>
      </c>
      <c r="N142" s="24"/>
      <c r="O142" s="24">
        <f t="shared" si="683"/>
        <v>1910.97863</v>
      </c>
      <c r="P142" s="24">
        <f t="shared" si="684"/>
        <v>1910.97863</v>
      </c>
      <c r="Q142" s="24">
        <f t="shared" si="685"/>
        <v>10779.87945</v>
      </c>
      <c r="R142" s="24">
        <f t="shared" si="686"/>
        <v>10779.87945</v>
      </c>
      <c r="S142" s="24">
        <f t="shared" si="687"/>
        <v>128942.0581</v>
      </c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6">
        <v>6900.0</v>
      </c>
      <c r="AH142" s="27">
        <f t="shared" ref="AH142:AI142" si="702">AH141</f>
        <v>0.08</v>
      </c>
      <c r="AI142" s="27">
        <f t="shared" si="702"/>
        <v>0.08</v>
      </c>
      <c r="AJ142" s="28">
        <f t="shared" si="688"/>
        <v>7452</v>
      </c>
      <c r="AK142" s="25"/>
      <c r="AL142" s="26" t="str">
        <f t="shared" si="689"/>
        <v/>
      </c>
      <c r="AM142" s="26">
        <f t="shared" si="690"/>
        <v>89424</v>
      </c>
      <c r="AN142" s="26">
        <f t="shared" si="691"/>
        <v>8942.4</v>
      </c>
      <c r="AO142" s="26">
        <f t="shared" si="692"/>
        <v>8942.4</v>
      </c>
      <c r="AP142" s="26">
        <f t="shared" si="693"/>
        <v>8942.4</v>
      </c>
      <c r="AQ142" s="26">
        <f t="shared" si="694"/>
        <v>1910.97863</v>
      </c>
      <c r="AR142" s="26">
        <f t="shared" si="695"/>
        <v>10779.87945</v>
      </c>
      <c r="AX142" s="29">
        <f t="shared" ref="AX142:BA142" si="703">H142/2</f>
        <v>3726</v>
      </c>
      <c r="AY142" s="29">
        <f t="shared" si="703"/>
        <v>372.6</v>
      </c>
      <c r="AZ142" s="29">
        <f t="shared" si="703"/>
        <v>372.6</v>
      </c>
      <c r="BA142" s="29">
        <f t="shared" si="703"/>
        <v>372.6</v>
      </c>
      <c r="BB142" s="29">
        <f t="shared" ref="BB142:BE142" si="704">H142/2*($E142)</f>
        <v>3726</v>
      </c>
      <c r="BC142" s="29">
        <f t="shared" si="704"/>
        <v>372.6</v>
      </c>
      <c r="BD142" s="29">
        <f t="shared" si="704"/>
        <v>372.6</v>
      </c>
      <c r="BE142" s="29">
        <f t="shared" si="704"/>
        <v>372.6</v>
      </c>
      <c r="BG142" s="29">
        <f t="shared" si="25"/>
        <v>2235.6</v>
      </c>
      <c r="BH142" s="29">
        <f t="shared" si="428"/>
        <v>26827.2</v>
      </c>
    </row>
    <row r="143" ht="24.75" customHeight="1">
      <c r="A143" s="21" t="s">
        <v>36</v>
      </c>
      <c r="B143" s="21">
        <v>2.0</v>
      </c>
      <c r="C143" s="22" t="s">
        <v>165</v>
      </c>
      <c r="D143" s="23" t="s">
        <v>38</v>
      </c>
      <c r="E143" s="21">
        <v>1.0</v>
      </c>
      <c r="F143" s="21">
        <v>2.0</v>
      </c>
      <c r="G143" s="24">
        <f t="shared" si="678"/>
        <v>313.8805479</v>
      </c>
      <c r="H143" s="24">
        <f t="shared" si="698"/>
        <v>7344</v>
      </c>
      <c r="I143" s="24">
        <f t="shared" si="679"/>
        <v>734.4</v>
      </c>
      <c r="J143" s="24">
        <f t="shared" si="680"/>
        <v>734.4</v>
      </c>
      <c r="K143" s="24">
        <f t="shared" si="681"/>
        <v>734.4</v>
      </c>
      <c r="L143" s="24">
        <f t="shared" si="682"/>
        <v>114566.4</v>
      </c>
      <c r="M143" s="24">
        <v>0.0</v>
      </c>
      <c r="N143" s="24"/>
      <c r="O143" s="24">
        <f t="shared" si="683"/>
        <v>1883.283288</v>
      </c>
      <c r="P143" s="24">
        <f t="shared" si="684"/>
        <v>1883.283288</v>
      </c>
      <c r="Q143" s="24">
        <f t="shared" si="685"/>
        <v>10623.64932</v>
      </c>
      <c r="R143" s="24">
        <f t="shared" si="686"/>
        <v>10623.64932</v>
      </c>
      <c r="S143" s="24">
        <f t="shared" si="687"/>
        <v>127073.3326</v>
      </c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6">
        <v>6800.0</v>
      </c>
      <c r="AH143" s="27">
        <f t="shared" ref="AH143:AI143" si="705">AH142</f>
        <v>0.08</v>
      </c>
      <c r="AI143" s="27">
        <f t="shared" si="705"/>
        <v>0.08</v>
      </c>
      <c r="AJ143" s="28">
        <f t="shared" si="688"/>
        <v>7344</v>
      </c>
      <c r="AK143" s="25"/>
      <c r="AL143" s="26" t="str">
        <f t="shared" si="689"/>
        <v/>
      </c>
      <c r="AM143" s="26">
        <f t="shared" si="690"/>
        <v>88128</v>
      </c>
      <c r="AN143" s="26">
        <f t="shared" si="691"/>
        <v>8812.8</v>
      </c>
      <c r="AO143" s="26">
        <f t="shared" si="692"/>
        <v>8812.8</v>
      </c>
      <c r="AP143" s="26">
        <f t="shared" si="693"/>
        <v>8812.8</v>
      </c>
      <c r="AQ143" s="26">
        <f t="shared" si="694"/>
        <v>1883.283288</v>
      </c>
      <c r="AR143" s="26">
        <f t="shared" si="695"/>
        <v>10623.64932</v>
      </c>
      <c r="AX143" s="29">
        <f t="shared" ref="AX143:BA143" si="706">H143/2</f>
        <v>3672</v>
      </c>
      <c r="AY143" s="29">
        <f t="shared" si="706"/>
        <v>367.2</v>
      </c>
      <c r="AZ143" s="29">
        <f t="shared" si="706"/>
        <v>367.2</v>
      </c>
      <c r="BA143" s="29">
        <f t="shared" si="706"/>
        <v>367.2</v>
      </c>
      <c r="BB143" s="29">
        <f t="shared" ref="BB143:BE143" si="707">H143/2*($E143)</f>
        <v>3672</v>
      </c>
      <c r="BC143" s="29">
        <f t="shared" si="707"/>
        <v>367.2</v>
      </c>
      <c r="BD143" s="29">
        <f t="shared" si="707"/>
        <v>367.2</v>
      </c>
      <c r="BE143" s="29">
        <f t="shared" si="707"/>
        <v>367.2</v>
      </c>
      <c r="BG143" s="29">
        <f t="shared" si="25"/>
        <v>2203.2</v>
      </c>
      <c r="BH143" s="29">
        <f t="shared" si="428"/>
        <v>26438.4</v>
      </c>
    </row>
    <row r="144" ht="24.75" customHeight="1">
      <c r="A144" s="31"/>
      <c r="B144" s="32"/>
      <c r="C144" s="15" t="s">
        <v>171</v>
      </c>
      <c r="D144" s="16" t="s">
        <v>172</v>
      </c>
      <c r="E144" s="16"/>
      <c r="F144" s="32"/>
      <c r="G144" s="16"/>
      <c r="H144" s="16"/>
      <c r="I144" s="16"/>
      <c r="J144" s="16"/>
      <c r="K144" s="16"/>
      <c r="L144" s="16"/>
      <c r="M144" s="33"/>
      <c r="N144" s="33"/>
      <c r="O144" s="33" t="str">
        <f>IF(G144="","",((G144*20)*0.3))</f>
        <v/>
      </c>
      <c r="P144" s="33"/>
      <c r="Q144" s="33"/>
      <c r="R144" s="33"/>
      <c r="S144" s="34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7"/>
      <c r="AI144" s="27"/>
      <c r="AJ144" s="28"/>
      <c r="AK144" s="25"/>
      <c r="AL144" s="35">
        <f t="shared" ref="AL144:AR144" si="708">SUM(AL139:AL143)</f>
        <v>180000</v>
      </c>
      <c r="AM144" s="35">
        <f t="shared" si="708"/>
        <v>678744</v>
      </c>
      <c r="AN144" s="35">
        <f t="shared" si="708"/>
        <v>85874.4</v>
      </c>
      <c r="AO144" s="35">
        <f t="shared" si="708"/>
        <v>85874.4</v>
      </c>
      <c r="AP144" s="35">
        <f t="shared" si="708"/>
        <v>85874.4</v>
      </c>
      <c r="AQ144" s="35">
        <f t="shared" si="708"/>
        <v>18351.24164</v>
      </c>
      <c r="AR144" s="35">
        <f t="shared" si="708"/>
        <v>107465.0301</v>
      </c>
      <c r="AS144" s="35">
        <f>SUM(AL144:AR144)</f>
        <v>1242183.472</v>
      </c>
      <c r="AT144" s="35">
        <f>SUM(S139:S143)</f>
        <v>1242183.472</v>
      </c>
      <c r="AU144" s="35">
        <f>AS144-AT144</f>
        <v>-0.0000000004656612873</v>
      </c>
      <c r="AX144" s="29">
        <f t="shared" ref="AX144:BA144" si="709">H144/2</f>
        <v>0</v>
      </c>
      <c r="AY144" s="29">
        <f t="shared" si="709"/>
        <v>0</v>
      </c>
      <c r="AZ144" s="29">
        <f t="shared" si="709"/>
        <v>0</v>
      </c>
      <c r="BA144" s="29">
        <f t="shared" si="709"/>
        <v>0</v>
      </c>
      <c r="BB144" s="29">
        <f t="shared" ref="BB144:BE144" si="710">SUM(BB139:BB143)</f>
        <v>35781</v>
      </c>
      <c r="BC144" s="29">
        <f t="shared" si="710"/>
        <v>3578.1</v>
      </c>
      <c r="BD144" s="29">
        <f t="shared" si="710"/>
        <v>3578.1</v>
      </c>
      <c r="BE144" s="29">
        <f t="shared" si="710"/>
        <v>3578.1</v>
      </c>
      <c r="BG144" s="29">
        <f t="shared" si="25"/>
        <v>0</v>
      </c>
      <c r="BH144" s="29">
        <f t="shared" si="428"/>
        <v>0</v>
      </c>
    </row>
    <row r="145" ht="24.75" customHeight="1">
      <c r="A145" s="21" t="s">
        <v>29</v>
      </c>
      <c r="B145" s="21">
        <v>1.0</v>
      </c>
      <c r="C145" s="22" t="s">
        <v>171</v>
      </c>
      <c r="D145" s="23" t="s">
        <v>173</v>
      </c>
      <c r="E145" s="21">
        <v>1.0</v>
      </c>
      <c r="F145" s="21">
        <v>1.0</v>
      </c>
      <c r="G145" s="24">
        <f t="shared" ref="G145:G148" si="713">(((SUM(H145:K145))*12)/365)</f>
        <v>491.5068493</v>
      </c>
      <c r="H145" s="24">
        <v>11500.0</v>
      </c>
      <c r="I145" s="24">
        <f t="shared" ref="I145:I148" si="714">H145*0.1</f>
        <v>1150</v>
      </c>
      <c r="J145" s="24">
        <f t="shared" ref="J145:J148" si="715">H145*0.1</f>
        <v>1150</v>
      </c>
      <c r="K145" s="24">
        <f t="shared" ref="K145:K148" si="716">H145*0.1</f>
        <v>1150</v>
      </c>
      <c r="L145" s="24">
        <f t="shared" ref="L145:L148" si="717">((H145+I145+J145+K145)*12)*E145</f>
        <v>179400</v>
      </c>
      <c r="M145" s="24">
        <v>0.0</v>
      </c>
      <c r="N145" s="24"/>
      <c r="O145" s="24">
        <f t="shared" ref="O145:O148" si="718">IF(G145="","",((G145*20)*30%))</f>
        <v>2949.041096</v>
      </c>
      <c r="P145" s="24">
        <f t="shared" ref="P145:P148" si="719">O145*E145</f>
        <v>2949.041096</v>
      </c>
      <c r="Q145" s="24">
        <f t="shared" ref="Q145:Q148" si="720">IF(B145=1,(G145*40),(((((H145+I145)*12)/365)*40)))</f>
        <v>19660.27397</v>
      </c>
      <c r="R145" s="24">
        <f t="shared" ref="R145:R148" si="721">Q145*E145</f>
        <v>19660.27397</v>
      </c>
      <c r="S145" s="24">
        <f t="shared" ref="S145:S148" si="722">(((H145*12)+(I145*12)+(J145*12)+(K145*12)+(M145*12)+O145+Q145))*E145</f>
        <v>202009.3151</v>
      </c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6">
        <v>10700.0</v>
      </c>
      <c r="AH145" s="27">
        <v>0.0</v>
      </c>
      <c r="AI145" s="27">
        <f>AI143</f>
        <v>0.08</v>
      </c>
      <c r="AJ145" s="28">
        <f t="shared" ref="AJ145:AJ148" si="723">IF(B145=1,((AG145*AH145)+AG145),((AG145*AI145)+AG145))</f>
        <v>10700</v>
      </c>
      <c r="AK145" s="25"/>
      <c r="AL145" s="26">
        <f t="shared" ref="AL145:AL148" si="724">IF(B145=1,((E145*H145)*12),"")</f>
        <v>138000</v>
      </c>
      <c r="AM145" s="26" t="str">
        <f t="shared" ref="AM145:AM148" si="725">IF(B145=2,((E145*H145)*12),"")</f>
        <v/>
      </c>
      <c r="AN145" s="26">
        <f t="shared" ref="AN145:AN148" si="726">((I145*12)*E145)</f>
        <v>13800</v>
      </c>
      <c r="AO145" s="26">
        <f t="shared" ref="AO145:AO148" si="727">((J145*12)*E145)</f>
        <v>13800</v>
      </c>
      <c r="AP145" s="26">
        <f t="shared" ref="AP145:AP148" si="728">((K145*12)*E145)</f>
        <v>13800</v>
      </c>
      <c r="AQ145" s="26">
        <f t="shared" ref="AQ145:AQ148" si="729">O145*E145</f>
        <v>2949.041096</v>
      </c>
      <c r="AR145" s="26">
        <f t="shared" ref="AR145:AR148" si="730">E145*Q145</f>
        <v>19660.27397</v>
      </c>
      <c r="AX145" s="29">
        <f t="shared" ref="AX145:BA145" si="711">H145/2</f>
        <v>5750</v>
      </c>
      <c r="AY145" s="29">
        <f t="shared" si="711"/>
        <v>575</v>
      </c>
      <c r="AZ145" s="29">
        <f t="shared" si="711"/>
        <v>575</v>
      </c>
      <c r="BA145" s="29">
        <f t="shared" si="711"/>
        <v>575</v>
      </c>
      <c r="BB145" s="29">
        <f t="shared" ref="BB145:BE145" si="712">H145/2*($E145)</f>
        <v>5750</v>
      </c>
      <c r="BC145" s="29">
        <f t="shared" si="712"/>
        <v>575</v>
      </c>
      <c r="BD145" s="29">
        <f t="shared" si="712"/>
        <v>575</v>
      </c>
      <c r="BE145" s="29">
        <f t="shared" si="712"/>
        <v>575</v>
      </c>
      <c r="BG145" s="29">
        <f t="shared" si="25"/>
        <v>3450</v>
      </c>
      <c r="BH145" s="29">
        <f t="shared" si="428"/>
        <v>41400</v>
      </c>
    </row>
    <row r="146" ht="24.75" customHeight="1">
      <c r="A146" s="21" t="s">
        <v>36</v>
      </c>
      <c r="B146" s="21">
        <v>2.0</v>
      </c>
      <c r="C146" s="22" t="s">
        <v>171</v>
      </c>
      <c r="D146" s="23" t="s">
        <v>174</v>
      </c>
      <c r="E146" s="21">
        <v>1.0</v>
      </c>
      <c r="F146" s="21">
        <v>2.0</v>
      </c>
      <c r="G146" s="24">
        <f t="shared" si="713"/>
        <v>302.3408219</v>
      </c>
      <c r="H146" s="24">
        <f t="shared" ref="H146:H148" si="733">ROUNDUP(AJ146,0)</f>
        <v>7074</v>
      </c>
      <c r="I146" s="24">
        <f t="shared" si="714"/>
        <v>707.4</v>
      </c>
      <c r="J146" s="24">
        <f t="shared" si="715"/>
        <v>707.4</v>
      </c>
      <c r="K146" s="24">
        <f t="shared" si="716"/>
        <v>707.4</v>
      </c>
      <c r="L146" s="24">
        <f t="shared" si="717"/>
        <v>110354.4</v>
      </c>
      <c r="M146" s="24">
        <v>0.0</v>
      </c>
      <c r="N146" s="24"/>
      <c r="O146" s="24">
        <f t="shared" si="718"/>
        <v>1814.044932</v>
      </c>
      <c r="P146" s="24">
        <f t="shared" si="719"/>
        <v>1814.044932</v>
      </c>
      <c r="Q146" s="24">
        <f t="shared" si="720"/>
        <v>10233.07397</v>
      </c>
      <c r="R146" s="24">
        <f t="shared" si="721"/>
        <v>10233.07397</v>
      </c>
      <c r="S146" s="24">
        <f t="shared" si="722"/>
        <v>122401.5189</v>
      </c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6">
        <v>6550.0</v>
      </c>
      <c r="AH146" s="27">
        <v>0.08</v>
      </c>
      <c r="AI146" s="27">
        <f>AI145</f>
        <v>0.08</v>
      </c>
      <c r="AJ146" s="28">
        <f t="shared" si="723"/>
        <v>7074</v>
      </c>
      <c r="AK146" s="25"/>
      <c r="AL146" s="26" t="str">
        <f t="shared" si="724"/>
        <v/>
      </c>
      <c r="AM146" s="26">
        <f t="shared" si="725"/>
        <v>84888</v>
      </c>
      <c r="AN146" s="26">
        <f t="shared" si="726"/>
        <v>8488.8</v>
      </c>
      <c r="AO146" s="26">
        <f t="shared" si="727"/>
        <v>8488.8</v>
      </c>
      <c r="AP146" s="26">
        <f t="shared" si="728"/>
        <v>8488.8</v>
      </c>
      <c r="AQ146" s="26">
        <f t="shared" si="729"/>
        <v>1814.044932</v>
      </c>
      <c r="AR146" s="26">
        <f t="shared" si="730"/>
        <v>10233.07397</v>
      </c>
      <c r="AX146" s="29">
        <f t="shared" ref="AX146:BA146" si="731">H146/2</f>
        <v>3537</v>
      </c>
      <c r="AY146" s="29">
        <f t="shared" si="731"/>
        <v>353.7</v>
      </c>
      <c r="AZ146" s="29">
        <f t="shared" si="731"/>
        <v>353.7</v>
      </c>
      <c r="BA146" s="29">
        <f t="shared" si="731"/>
        <v>353.7</v>
      </c>
      <c r="BB146" s="29">
        <f t="shared" ref="BB146:BE146" si="732">H146/2*($E146)</f>
        <v>3537</v>
      </c>
      <c r="BC146" s="29">
        <f t="shared" si="732"/>
        <v>353.7</v>
      </c>
      <c r="BD146" s="29">
        <f t="shared" si="732"/>
        <v>353.7</v>
      </c>
      <c r="BE146" s="29">
        <f t="shared" si="732"/>
        <v>353.7</v>
      </c>
      <c r="BG146" s="29">
        <f t="shared" si="25"/>
        <v>2122.2</v>
      </c>
      <c r="BH146" s="29">
        <f t="shared" si="428"/>
        <v>25466.4</v>
      </c>
    </row>
    <row r="147" ht="24.75" customHeight="1">
      <c r="A147" s="21" t="s">
        <v>36</v>
      </c>
      <c r="B147" s="21">
        <v>2.0</v>
      </c>
      <c r="C147" s="22" t="s">
        <v>171</v>
      </c>
      <c r="D147" s="23" t="s">
        <v>175</v>
      </c>
      <c r="E147" s="21">
        <v>42.0</v>
      </c>
      <c r="F147" s="21">
        <v>2.0</v>
      </c>
      <c r="G147" s="24">
        <f t="shared" si="713"/>
        <v>259.900274</v>
      </c>
      <c r="H147" s="24">
        <f t="shared" si="733"/>
        <v>6081</v>
      </c>
      <c r="I147" s="24">
        <f t="shared" si="714"/>
        <v>608.1</v>
      </c>
      <c r="J147" s="24">
        <f t="shared" si="715"/>
        <v>608.1</v>
      </c>
      <c r="K147" s="24">
        <f t="shared" si="716"/>
        <v>608.1</v>
      </c>
      <c r="L147" s="24">
        <f t="shared" si="717"/>
        <v>3984271.2</v>
      </c>
      <c r="M147" s="24">
        <v>0.0</v>
      </c>
      <c r="N147" s="24"/>
      <c r="O147" s="24">
        <f t="shared" si="718"/>
        <v>1559.401644</v>
      </c>
      <c r="P147" s="24">
        <f t="shared" si="719"/>
        <v>65494.86904</v>
      </c>
      <c r="Q147" s="24">
        <f t="shared" si="720"/>
        <v>8796.624658</v>
      </c>
      <c r="R147" s="24">
        <f t="shared" si="721"/>
        <v>369458.2356</v>
      </c>
      <c r="S147" s="24">
        <f t="shared" si="722"/>
        <v>4419224.305</v>
      </c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6">
        <v>5630.0</v>
      </c>
      <c r="AH147" s="27">
        <f t="shared" ref="AH147:AI147" si="734">AH146</f>
        <v>0.08</v>
      </c>
      <c r="AI147" s="27">
        <f t="shared" si="734"/>
        <v>0.08</v>
      </c>
      <c r="AJ147" s="28">
        <f t="shared" si="723"/>
        <v>6080.4</v>
      </c>
      <c r="AK147" s="25"/>
      <c r="AL147" s="26" t="str">
        <f t="shared" si="724"/>
        <v/>
      </c>
      <c r="AM147" s="26">
        <f t="shared" si="725"/>
        <v>3064824</v>
      </c>
      <c r="AN147" s="26">
        <f t="shared" si="726"/>
        <v>306482.4</v>
      </c>
      <c r="AO147" s="26">
        <f t="shared" si="727"/>
        <v>306482.4</v>
      </c>
      <c r="AP147" s="26">
        <f t="shared" si="728"/>
        <v>306482.4</v>
      </c>
      <c r="AQ147" s="26">
        <f t="shared" si="729"/>
        <v>65494.86904</v>
      </c>
      <c r="AR147" s="26">
        <f t="shared" si="730"/>
        <v>369458.2356</v>
      </c>
      <c r="AX147" s="29">
        <f t="shared" ref="AX147:BA147" si="735">H147/2</f>
        <v>3040.5</v>
      </c>
      <c r="AY147" s="29">
        <f t="shared" si="735"/>
        <v>304.05</v>
      </c>
      <c r="AZ147" s="29">
        <f t="shared" si="735"/>
        <v>304.05</v>
      </c>
      <c r="BA147" s="29">
        <f t="shared" si="735"/>
        <v>304.05</v>
      </c>
      <c r="BB147" s="29">
        <f t="shared" ref="BB147:BE147" si="736">H147/2*($E147)</f>
        <v>127701</v>
      </c>
      <c r="BC147" s="29">
        <f t="shared" si="736"/>
        <v>12770.1</v>
      </c>
      <c r="BD147" s="29">
        <f t="shared" si="736"/>
        <v>12770.1</v>
      </c>
      <c r="BE147" s="29">
        <f t="shared" si="736"/>
        <v>12770.1</v>
      </c>
      <c r="BG147" s="29">
        <f t="shared" si="25"/>
        <v>76620.6</v>
      </c>
      <c r="BH147" s="29">
        <f t="shared" si="428"/>
        <v>919447.2</v>
      </c>
    </row>
    <row r="148" ht="24.75" customHeight="1">
      <c r="A148" s="21" t="s">
        <v>36</v>
      </c>
      <c r="B148" s="21">
        <v>2.0</v>
      </c>
      <c r="C148" s="22" t="s">
        <v>171</v>
      </c>
      <c r="D148" s="23" t="s">
        <v>176</v>
      </c>
      <c r="E148" s="21">
        <v>2.0</v>
      </c>
      <c r="F148" s="21">
        <v>2.0</v>
      </c>
      <c r="G148" s="24">
        <f t="shared" si="713"/>
        <v>263.1057534</v>
      </c>
      <c r="H148" s="24">
        <f t="shared" si="733"/>
        <v>6156</v>
      </c>
      <c r="I148" s="24">
        <f t="shared" si="714"/>
        <v>615.6</v>
      </c>
      <c r="J148" s="24">
        <f t="shared" si="715"/>
        <v>615.6</v>
      </c>
      <c r="K148" s="24">
        <f t="shared" si="716"/>
        <v>615.6</v>
      </c>
      <c r="L148" s="24">
        <f t="shared" si="717"/>
        <v>192067.2</v>
      </c>
      <c r="M148" s="24">
        <v>0.0</v>
      </c>
      <c r="N148" s="24"/>
      <c r="O148" s="24">
        <f t="shared" si="718"/>
        <v>1578.634521</v>
      </c>
      <c r="P148" s="24">
        <f t="shared" si="719"/>
        <v>3157.269041</v>
      </c>
      <c r="Q148" s="24">
        <f t="shared" si="720"/>
        <v>8905.117808</v>
      </c>
      <c r="R148" s="24">
        <f t="shared" si="721"/>
        <v>17810.23562</v>
      </c>
      <c r="S148" s="24">
        <f t="shared" si="722"/>
        <v>213034.7047</v>
      </c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6">
        <v>5700.0</v>
      </c>
      <c r="AH148" s="27">
        <f t="shared" ref="AH148:AI148" si="737">AH147</f>
        <v>0.08</v>
      </c>
      <c r="AI148" s="27">
        <f t="shared" si="737"/>
        <v>0.08</v>
      </c>
      <c r="AJ148" s="28">
        <f t="shared" si="723"/>
        <v>6156</v>
      </c>
      <c r="AK148" s="25"/>
      <c r="AL148" s="26" t="str">
        <f t="shared" si="724"/>
        <v/>
      </c>
      <c r="AM148" s="26">
        <f t="shared" si="725"/>
        <v>147744</v>
      </c>
      <c r="AN148" s="26">
        <f t="shared" si="726"/>
        <v>14774.4</v>
      </c>
      <c r="AO148" s="26">
        <f t="shared" si="727"/>
        <v>14774.4</v>
      </c>
      <c r="AP148" s="26">
        <f t="shared" si="728"/>
        <v>14774.4</v>
      </c>
      <c r="AQ148" s="26">
        <f t="shared" si="729"/>
        <v>3157.269041</v>
      </c>
      <c r="AR148" s="26">
        <f t="shared" si="730"/>
        <v>17810.23562</v>
      </c>
      <c r="AX148" s="29">
        <f t="shared" ref="AX148:BA148" si="738">H148/2</f>
        <v>3078</v>
      </c>
      <c r="AY148" s="29">
        <f t="shared" si="738"/>
        <v>307.8</v>
      </c>
      <c r="AZ148" s="29">
        <f t="shared" si="738"/>
        <v>307.8</v>
      </c>
      <c r="BA148" s="29">
        <f t="shared" si="738"/>
        <v>307.8</v>
      </c>
      <c r="BB148" s="29">
        <f t="shared" ref="BB148:BE148" si="739">H148/2*($E148)</f>
        <v>6156</v>
      </c>
      <c r="BC148" s="29">
        <f t="shared" si="739"/>
        <v>615.6</v>
      </c>
      <c r="BD148" s="29">
        <f t="shared" si="739"/>
        <v>615.6</v>
      </c>
      <c r="BE148" s="29">
        <f t="shared" si="739"/>
        <v>615.6</v>
      </c>
      <c r="BG148" s="29">
        <f t="shared" si="25"/>
        <v>3693.6</v>
      </c>
      <c r="BH148" s="29">
        <f t="shared" si="428"/>
        <v>44323.2</v>
      </c>
    </row>
    <row r="149" ht="24.75" customHeight="1">
      <c r="A149" s="31"/>
      <c r="B149" s="32"/>
      <c r="C149" s="15" t="s">
        <v>177</v>
      </c>
      <c r="D149" s="16" t="s">
        <v>178</v>
      </c>
      <c r="E149" s="16"/>
      <c r="F149" s="32"/>
      <c r="G149" s="16"/>
      <c r="H149" s="16"/>
      <c r="I149" s="16"/>
      <c r="J149" s="16"/>
      <c r="K149" s="16"/>
      <c r="L149" s="16"/>
      <c r="M149" s="33"/>
      <c r="N149" s="33"/>
      <c r="O149" s="33" t="str">
        <f>IF(G149="","",((G149*20)*0.3))</f>
        <v/>
      </c>
      <c r="P149" s="33"/>
      <c r="Q149" s="33"/>
      <c r="R149" s="33"/>
      <c r="S149" s="34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7"/>
      <c r="AI149" s="27"/>
      <c r="AJ149" s="28"/>
      <c r="AK149" s="25"/>
      <c r="AL149" s="35">
        <f t="shared" ref="AL149:AR149" si="740">SUM(AL145:AL148)</f>
        <v>138000</v>
      </c>
      <c r="AM149" s="35">
        <f t="shared" si="740"/>
        <v>3297456</v>
      </c>
      <c r="AN149" s="35">
        <f t="shared" si="740"/>
        <v>343545.6</v>
      </c>
      <c r="AO149" s="35">
        <f t="shared" si="740"/>
        <v>343545.6</v>
      </c>
      <c r="AP149" s="35">
        <f t="shared" si="740"/>
        <v>343545.6</v>
      </c>
      <c r="AQ149" s="35">
        <f t="shared" si="740"/>
        <v>73415.22411</v>
      </c>
      <c r="AR149" s="35">
        <f t="shared" si="740"/>
        <v>417161.8192</v>
      </c>
      <c r="AS149" s="35">
        <f>SUM(AL149:AR149)</f>
        <v>4956669.843</v>
      </c>
      <c r="AT149" s="35">
        <f>SUM(S145:S148)</f>
        <v>4956669.843</v>
      </c>
      <c r="AU149" s="35">
        <f>AS149-AT149</f>
        <v>0</v>
      </c>
      <c r="AX149" s="29">
        <f t="shared" ref="AX149:BA149" si="741">H149/2</f>
        <v>0</v>
      </c>
      <c r="AY149" s="29">
        <f t="shared" si="741"/>
        <v>0</v>
      </c>
      <c r="AZ149" s="29">
        <f t="shared" si="741"/>
        <v>0</v>
      </c>
      <c r="BA149" s="29">
        <f t="shared" si="741"/>
        <v>0</v>
      </c>
      <c r="BB149" s="29">
        <f t="shared" ref="BB149:BE149" si="742">SUM(BB145:BB148)</f>
        <v>143144</v>
      </c>
      <c r="BC149" s="29">
        <f t="shared" si="742"/>
        <v>14314.4</v>
      </c>
      <c r="BD149" s="29">
        <f t="shared" si="742"/>
        <v>14314.4</v>
      </c>
      <c r="BE149" s="29">
        <f t="shared" si="742"/>
        <v>14314.4</v>
      </c>
      <c r="BG149" s="29">
        <f t="shared" si="25"/>
        <v>0</v>
      </c>
      <c r="BH149" s="29">
        <f t="shared" si="428"/>
        <v>0</v>
      </c>
    </row>
    <row r="150" ht="24.75" customHeight="1">
      <c r="A150" s="21" t="s">
        <v>29</v>
      </c>
      <c r="B150" s="21">
        <v>1.0</v>
      </c>
      <c r="C150" s="22" t="s">
        <v>177</v>
      </c>
      <c r="D150" s="23" t="s">
        <v>179</v>
      </c>
      <c r="E150" s="21">
        <v>1.0</v>
      </c>
      <c r="F150" s="21">
        <v>1.0</v>
      </c>
      <c r="G150" s="24">
        <f t="shared" ref="G150:G155" si="745">(((SUM(H150:K150))*12)/365)</f>
        <v>760.7671233</v>
      </c>
      <c r="H150" s="24">
        <f t="shared" ref="H150:H155" si="746">ROUNDUP(AJ150,0)</f>
        <v>17800</v>
      </c>
      <c r="I150" s="24">
        <f t="shared" ref="I150:I155" si="747">H150*0.1</f>
        <v>1780</v>
      </c>
      <c r="J150" s="24">
        <f t="shared" ref="J150:J155" si="748">H150*0.1</f>
        <v>1780</v>
      </c>
      <c r="K150" s="24">
        <f t="shared" ref="K150:K155" si="749">H150*0.1</f>
        <v>1780</v>
      </c>
      <c r="L150" s="24">
        <f t="shared" ref="L150:L155" si="750">((H150+I150+J150+K150)*12)*E150</f>
        <v>277680</v>
      </c>
      <c r="M150" s="24">
        <v>0.0</v>
      </c>
      <c r="N150" s="24"/>
      <c r="O150" s="24">
        <f t="shared" ref="O150:O155" si="751">IF(G150="","",((G150*20)*30%))</f>
        <v>4564.60274</v>
      </c>
      <c r="P150" s="24">
        <f t="shared" ref="P150:P155" si="752">O150*E150</f>
        <v>4564.60274</v>
      </c>
      <c r="Q150" s="24">
        <f t="shared" ref="Q150:Q155" si="753">IF(B150=1,(G150*40),(((((H150+I150)*12)/365)*40)))</f>
        <v>30430.68493</v>
      </c>
      <c r="R150" s="24">
        <f t="shared" ref="R150:R155" si="754">Q150*E150</f>
        <v>30430.68493</v>
      </c>
      <c r="S150" s="24">
        <f t="shared" ref="S150:S155" si="755">(((H150*12)+(I150*12)+(J150*12)+(K150*12)+(M150*12)+O150+Q150))*E150</f>
        <v>312675.2877</v>
      </c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6">
        <v>17800.0</v>
      </c>
      <c r="AH150" s="27">
        <v>0.0</v>
      </c>
      <c r="AI150" s="27">
        <f>AI148</f>
        <v>0.08</v>
      </c>
      <c r="AJ150" s="28">
        <f t="shared" ref="AJ150:AJ155" si="756">IF(B150=1,((AG150*AH150)+AG150),((AG150*AI150)+AG150))</f>
        <v>17800</v>
      </c>
      <c r="AK150" s="25"/>
      <c r="AL150" s="26">
        <f t="shared" ref="AL150:AL155" si="757">IF(B150=1,((E150*H150)*12),"")</f>
        <v>213600</v>
      </c>
      <c r="AM150" s="26" t="str">
        <f t="shared" ref="AM150:AM155" si="758">IF(B150=2,((E150*H150)*12),"")</f>
        <v/>
      </c>
      <c r="AN150" s="26">
        <f t="shared" ref="AN150:AN155" si="759">((I150*12)*E150)</f>
        <v>21360</v>
      </c>
      <c r="AO150" s="26">
        <f t="shared" ref="AO150:AO155" si="760">((J150*12)*E150)</f>
        <v>21360</v>
      </c>
      <c r="AP150" s="26">
        <f t="shared" ref="AP150:AP155" si="761">((K150*12)*E150)</f>
        <v>21360</v>
      </c>
      <c r="AQ150" s="26">
        <f t="shared" ref="AQ150:AQ155" si="762">O150*E150</f>
        <v>4564.60274</v>
      </c>
      <c r="AR150" s="26">
        <f t="shared" ref="AR150:AR155" si="763">E150*Q150</f>
        <v>30430.68493</v>
      </c>
      <c r="AX150" s="29">
        <f t="shared" ref="AX150:BA150" si="743">H150/2</f>
        <v>8900</v>
      </c>
      <c r="AY150" s="29">
        <f t="shared" si="743"/>
        <v>890</v>
      </c>
      <c r="AZ150" s="29">
        <f t="shared" si="743"/>
        <v>890</v>
      </c>
      <c r="BA150" s="29">
        <f t="shared" si="743"/>
        <v>890</v>
      </c>
      <c r="BB150" s="29">
        <f t="shared" ref="BB150:BE150" si="744">H150/2*($E150)</f>
        <v>8900</v>
      </c>
      <c r="BC150" s="29">
        <f t="shared" si="744"/>
        <v>890</v>
      </c>
      <c r="BD150" s="29">
        <f t="shared" si="744"/>
        <v>890</v>
      </c>
      <c r="BE150" s="29">
        <f t="shared" si="744"/>
        <v>890</v>
      </c>
      <c r="BG150" s="29">
        <f t="shared" si="25"/>
        <v>5340</v>
      </c>
      <c r="BH150" s="29">
        <f t="shared" si="428"/>
        <v>64080</v>
      </c>
    </row>
    <row r="151" ht="24.75" customHeight="1">
      <c r="A151" s="21" t="s">
        <v>29</v>
      </c>
      <c r="B151" s="21">
        <v>1.0</v>
      </c>
      <c r="C151" s="22" t="s">
        <v>177</v>
      </c>
      <c r="D151" s="23" t="s">
        <v>180</v>
      </c>
      <c r="E151" s="21">
        <v>1.0</v>
      </c>
      <c r="F151" s="21">
        <v>1.0</v>
      </c>
      <c r="G151" s="24">
        <f t="shared" si="745"/>
        <v>456.0756164</v>
      </c>
      <c r="H151" s="24">
        <f t="shared" si="746"/>
        <v>10671</v>
      </c>
      <c r="I151" s="24">
        <f t="shared" si="747"/>
        <v>1067.1</v>
      </c>
      <c r="J151" s="24">
        <f t="shared" si="748"/>
        <v>1067.1</v>
      </c>
      <c r="K151" s="24">
        <f t="shared" si="749"/>
        <v>1067.1</v>
      </c>
      <c r="L151" s="24">
        <f t="shared" si="750"/>
        <v>166467.6</v>
      </c>
      <c r="M151" s="24">
        <v>0.0</v>
      </c>
      <c r="N151" s="24"/>
      <c r="O151" s="24">
        <f t="shared" si="751"/>
        <v>2736.453699</v>
      </c>
      <c r="P151" s="24">
        <f t="shared" si="752"/>
        <v>2736.453699</v>
      </c>
      <c r="Q151" s="24">
        <f t="shared" si="753"/>
        <v>18243.02466</v>
      </c>
      <c r="R151" s="24">
        <f t="shared" si="754"/>
        <v>18243.02466</v>
      </c>
      <c r="S151" s="24">
        <f t="shared" si="755"/>
        <v>187447.0784</v>
      </c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6">
        <v>9880.0</v>
      </c>
      <c r="AH151" s="27">
        <v>0.08</v>
      </c>
      <c r="AI151" s="27">
        <f>AI150</f>
        <v>0.08</v>
      </c>
      <c r="AJ151" s="28">
        <f t="shared" si="756"/>
        <v>10670.4</v>
      </c>
      <c r="AK151" s="25"/>
      <c r="AL151" s="26">
        <f t="shared" si="757"/>
        <v>128052</v>
      </c>
      <c r="AM151" s="26" t="str">
        <f t="shared" si="758"/>
        <v/>
      </c>
      <c r="AN151" s="26">
        <f t="shared" si="759"/>
        <v>12805.2</v>
      </c>
      <c r="AO151" s="26">
        <f t="shared" si="760"/>
        <v>12805.2</v>
      </c>
      <c r="AP151" s="26">
        <f t="shared" si="761"/>
        <v>12805.2</v>
      </c>
      <c r="AQ151" s="26">
        <f t="shared" si="762"/>
        <v>2736.453699</v>
      </c>
      <c r="AR151" s="26">
        <f t="shared" si="763"/>
        <v>18243.02466</v>
      </c>
      <c r="AX151" s="29">
        <f t="shared" ref="AX151:BA151" si="764">H151/2</f>
        <v>5335.5</v>
      </c>
      <c r="AY151" s="29">
        <f t="shared" si="764"/>
        <v>533.55</v>
      </c>
      <c r="AZ151" s="29">
        <f t="shared" si="764"/>
        <v>533.55</v>
      </c>
      <c r="BA151" s="29">
        <f t="shared" si="764"/>
        <v>533.55</v>
      </c>
      <c r="BB151" s="29">
        <f t="shared" ref="BB151:BE151" si="765">H151/2*($E151)</f>
        <v>5335.5</v>
      </c>
      <c r="BC151" s="29">
        <f t="shared" si="765"/>
        <v>533.55</v>
      </c>
      <c r="BD151" s="29">
        <f t="shared" si="765"/>
        <v>533.55</v>
      </c>
      <c r="BE151" s="29">
        <f t="shared" si="765"/>
        <v>533.55</v>
      </c>
      <c r="BG151" s="29">
        <f t="shared" si="25"/>
        <v>3201.3</v>
      </c>
      <c r="BH151" s="29">
        <f t="shared" si="428"/>
        <v>38415.6</v>
      </c>
    </row>
    <row r="152" ht="24.75" customHeight="1">
      <c r="A152" s="21" t="s">
        <v>36</v>
      </c>
      <c r="B152" s="21">
        <v>2.0</v>
      </c>
      <c r="C152" s="22" t="s">
        <v>177</v>
      </c>
      <c r="D152" s="23" t="s">
        <v>38</v>
      </c>
      <c r="E152" s="21">
        <v>1.0</v>
      </c>
      <c r="F152" s="21">
        <v>2.0</v>
      </c>
      <c r="G152" s="24">
        <f t="shared" si="745"/>
        <v>313.8805479</v>
      </c>
      <c r="H152" s="24">
        <f t="shared" si="746"/>
        <v>7344</v>
      </c>
      <c r="I152" s="24">
        <f t="shared" si="747"/>
        <v>734.4</v>
      </c>
      <c r="J152" s="24">
        <f t="shared" si="748"/>
        <v>734.4</v>
      </c>
      <c r="K152" s="24">
        <f t="shared" si="749"/>
        <v>734.4</v>
      </c>
      <c r="L152" s="24">
        <f t="shared" si="750"/>
        <v>114566.4</v>
      </c>
      <c r="M152" s="24">
        <v>0.0</v>
      </c>
      <c r="N152" s="24"/>
      <c r="O152" s="24">
        <f t="shared" si="751"/>
        <v>1883.283288</v>
      </c>
      <c r="P152" s="24">
        <f t="shared" si="752"/>
        <v>1883.283288</v>
      </c>
      <c r="Q152" s="24">
        <f t="shared" si="753"/>
        <v>10623.64932</v>
      </c>
      <c r="R152" s="24">
        <f t="shared" si="754"/>
        <v>10623.64932</v>
      </c>
      <c r="S152" s="24">
        <f t="shared" si="755"/>
        <v>127073.3326</v>
      </c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6">
        <v>6800.0</v>
      </c>
      <c r="AH152" s="27">
        <f t="shared" ref="AH152:AI152" si="766">AH151</f>
        <v>0.08</v>
      </c>
      <c r="AI152" s="27">
        <f t="shared" si="766"/>
        <v>0.08</v>
      </c>
      <c r="AJ152" s="28">
        <f t="shared" si="756"/>
        <v>7344</v>
      </c>
      <c r="AK152" s="25"/>
      <c r="AL152" s="26" t="str">
        <f t="shared" si="757"/>
        <v/>
      </c>
      <c r="AM152" s="26">
        <f t="shared" si="758"/>
        <v>88128</v>
      </c>
      <c r="AN152" s="26">
        <f t="shared" si="759"/>
        <v>8812.8</v>
      </c>
      <c r="AO152" s="26">
        <f t="shared" si="760"/>
        <v>8812.8</v>
      </c>
      <c r="AP152" s="26">
        <f t="shared" si="761"/>
        <v>8812.8</v>
      </c>
      <c r="AQ152" s="26">
        <f t="shared" si="762"/>
        <v>1883.283288</v>
      </c>
      <c r="AR152" s="26">
        <f t="shared" si="763"/>
        <v>10623.64932</v>
      </c>
      <c r="AX152" s="29">
        <f t="shared" ref="AX152:BA152" si="767">H152/2</f>
        <v>3672</v>
      </c>
      <c r="AY152" s="29">
        <f t="shared" si="767"/>
        <v>367.2</v>
      </c>
      <c r="AZ152" s="29">
        <f t="shared" si="767"/>
        <v>367.2</v>
      </c>
      <c r="BA152" s="29">
        <f t="shared" si="767"/>
        <v>367.2</v>
      </c>
      <c r="BB152" s="29">
        <f t="shared" ref="BB152:BE152" si="768">H152/2*($E152)</f>
        <v>3672</v>
      </c>
      <c r="BC152" s="29">
        <f t="shared" si="768"/>
        <v>367.2</v>
      </c>
      <c r="BD152" s="29">
        <f t="shared" si="768"/>
        <v>367.2</v>
      </c>
      <c r="BE152" s="29">
        <f t="shared" si="768"/>
        <v>367.2</v>
      </c>
      <c r="BG152" s="29">
        <f t="shared" si="25"/>
        <v>2203.2</v>
      </c>
      <c r="BH152" s="29">
        <f t="shared" si="428"/>
        <v>26438.4</v>
      </c>
    </row>
    <row r="153" ht="24.75" customHeight="1">
      <c r="A153" s="21" t="s">
        <v>36</v>
      </c>
      <c r="B153" s="21">
        <v>2.0</v>
      </c>
      <c r="C153" s="22" t="s">
        <v>177</v>
      </c>
      <c r="D153" s="23" t="s">
        <v>181</v>
      </c>
      <c r="E153" s="21">
        <v>2.0</v>
      </c>
      <c r="F153" s="21">
        <v>2.0</v>
      </c>
      <c r="G153" s="24">
        <f t="shared" si="745"/>
        <v>363.0739726</v>
      </c>
      <c r="H153" s="24">
        <f t="shared" si="746"/>
        <v>8495</v>
      </c>
      <c r="I153" s="24">
        <f t="shared" si="747"/>
        <v>849.5</v>
      </c>
      <c r="J153" s="24">
        <f t="shared" si="748"/>
        <v>849.5</v>
      </c>
      <c r="K153" s="24">
        <f t="shared" si="749"/>
        <v>849.5</v>
      </c>
      <c r="L153" s="24">
        <f t="shared" si="750"/>
        <v>265044</v>
      </c>
      <c r="M153" s="24">
        <v>0.0</v>
      </c>
      <c r="N153" s="24"/>
      <c r="O153" s="24">
        <f t="shared" si="751"/>
        <v>2178.443836</v>
      </c>
      <c r="P153" s="24">
        <f t="shared" si="752"/>
        <v>4356.887671</v>
      </c>
      <c r="Q153" s="24">
        <f t="shared" si="753"/>
        <v>12288.65753</v>
      </c>
      <c r="R153" s="24">
        <f t="shared" si="754"/>
        <v>24577.31507</v>
      </c>
      <c r="S153" s="24">
        <f t="shared" si="755"/>
        <v>293978.2027</v>
      </c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6">
        <v>7865.0</v>
      </c>
      <c r="AH153" s="27">
        <f t="shared" ref="AH153:AI153" si="769">AH152</f>
        <v>0.08</v>
      </c>
      <c r="AI153" s="27">
        <f t="shared" si="769"/>
        <v>0.08</v>
      </c>
      <c r="AJ153" s="28">
        <f t="shared" si="756"/>
        <v>8494.2</v>
      </c>
      <c r="AK153" s="25"/>
      <c r="AL153" s="26" t="str">
        <f t="shared" si="757"/>
        <v/>
      </c>
      <c r="AM153" s="26">
        <f t="shared" si="758"/>
        <v>203880</v>
      </c>
      <c r="AN153" s="26">
        <f t="shared" si="759"/>
        <v>20388</v>
      </c>
      <c r="AO153" s="26">
        <f t="shared" si="760"/>
        <v>20388</v>
      </c>
      <c r="AP153" s="26">
        <f t="shared" si="761"/>
        <v>20388</v>
      </c>
      <c r="AQ153" s="26">
        <f t="shared" si="762"/>
        <v>4356.887671</v>
      </c>
      <c r="AR153" s="26">
        <f t="shared" si="763"/>
        <v>24577.31507</v>
      </c>
      <c r="AX153" s="29">
        <f t="shared" ref="AX153:BA153" si="770">H153/2</f>
        <v>4247.5</v>
      </c>
      <c r="AY153" s="29">
        <f t="shared" si="770"/>
        <v>424.75</v>
      </c>
      <c r="AZ153" s="29">
        <f t="shared" si="770"/>
        <v>424.75</v>
      </c>
      <c r="BA153" s="29">
        <f t="shared" si="770"/>
        <v>424.75</v>
      </c>
      <c r="BB153" s="29">
        <f t="shared" ref="BB153:BE153" si="771">H153/2*($E153)</f>
        <v>8495</v>
      </c>
      <c r="BC153" s="29">
        <f t="shared" si="771"/>
        <v>849.5</v>
      </c>
      <c r="BD153" s="29">
        <f t="shared" si="771"/>
        <v>849.5</v>
      </c>
      <c r="BE153" s="29">
        <f t="shared" si="771"/>
        <v>849.5</v>
      </c>
      <c r="BG153" s="29">
        <f t="shared" si="25"/>
        <v>5097</v>
      </c>
      <c r="BH153" s="29">
        <f t="shared" si="428"/>
        <v>61164</v>
      </c>
    </row>
    <row r="154" ht="24.75" customHeight="1">
      <c r="A154" s="21" t="s">
        <v>36</v>
      </c>
      <c r="B154" s="21">
        <v>2.0</v>
      </c>
      <c r="C154" s="22" t="s">
        <v>177</v>
      </c>
      <c r="D154" s="23" t="s">
        <v>182</v>
      </c>
      <c r="E154" s="21">
        <v>4.0</v>
      </c>
      <c r="F154" s="21">
        <v>2.0</v>
      </c>
      <c r="G154" s="24">
        <f t="shared" si="745"/>
        <v>266.140274</v>
      </c>
      <c r="H154" s="24">
        <f t="shared" si="746"/>
        <v>6227</v>
      </c>
      <c r="I154" s="24">
        <f t="shared" si="747"/>
        <v>622.7</v>
      </c>
      <c r="J154" s="24">
        <f t="shared" si="748"/>
        <v>622.7</v>
      </c>
      <c r="K154" s="24">
        <f t="shared" si="749"/>
        <v>622.7</v>
      </c>
      <c r="L154" s="24">
        <f t="shared" si="750"/>
        <v>388564.8</v>
      </c>
      <c r="M154" s="24">
        <v>0.0</v>
      </c>
      <c r="N154" s="24"/>
      <c r="O154" s="24">
        <f t="shared" si="751"/>
        <v>1596.841644</v>
      </c>
      <c r="P154" s="24">
        <f t="shared" si="752"/>
        <v>6387.366575</v>
      </c>
      <c r="Q154" s="24">
        <f t="shared" si="753"/>
        <v>9007.824658</v>
      </c>
      <c r="R154" s="24">
        <f t="shared" si="754"/>
        <v>36031.29863</v>
      </c>
      <c r="S154" s="24">
        <f t="shared" si="755"/>
        <v>430983.4652</v>
      </c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6">
        <v>5765.0</v>
      </c>
      <c r="AH154" s="27">
        <f t="shared" ref="AH154:AI154" si="772">AH153</f>
        <v>0.08</v>
      </c>
      <c r="AI154" s="27">
        <f t="shared" si="772"/>
        <v>0.08</v>
      </c>
      <c r="AJ154" s="28">
        <f t="shared" si="756"/>
        <v>6226.2</v>
      </c>
      <c r="AK154" s="25"/>
      <c r="AL154" s="26" t="str">
        <f t="shared" si="757"/>
        <v/>
      </c>
      <c r="AM154" s="26">
        <f t="shared" si="758"/>
        <v>298896</v>
      </c>
      <c r="AN154" s="26">
        <f t="shared" si="759"/>
        <v>29889.6</v>
      </c>
      <c r="AO154" s="26">
        <f t="shared" si="760"/>
        <v>29889.6</v>
      </c>
      <c r="AP154" s="26">
        <f t="shared" si="761"/>
        <v>29889.6</v>
      </c>
      <c r="AQ154" s="26">
        <f t="shared" si="762"/>
        <v>6387.366575</v>
      </c>
      <c r="AR154" s="26">
        <f t="shared" si="763"/>
        <v>36031.29863</v>
      </c>
      <c r="AX154" s="29">
        <f t="shared" ref="AX154:BA154" si="773">H154/2</f>
        <v>3113.5</v>
      </c>
      <c r="AY154" s="29">
        <f t="shared" si="773"/>
        <v>311.35</v>
      </c>
      <c r="AZ154" s="29">
        <f t="shared" si="773"/>
        <v>311.35</v>
      </c>
      <c r="BA154" s="29">
        <f t="shared" si="773"/>
        <v>311.35</v>
      </c>
      <c r="BB154" s="29">
        <f t="shared" ref="BB154:BE154" si="774">H154/2*($E154)</f>
        <v>12454</v>
      </c>
      <c r="BC154" s="29">
        <f t="shared" si="774"/>
        <v>1245.4</v>
      </c>
      <c r="BD154" s="29">
        <f t="shared" si="774"/>
        <v>1245.4</v>
      </c>
      <c r="BE154" s="29">
        <f t="shared" si="774"/>
        <v>1245.4</v>
      </c>
      <c r="BG154" s="29">
        <f t="shared" si="25"/>
        <v>7472.4</v>
      </c>
      <c r="BH154" s="29">
        <f t="shared" si="428"/>
        <v>89668.8</v>
      </c>
    </row>
    <row r="155" ht="24.75" customHeight="1">
      <c r="A155" s="21" t="s">
        <v>36</v>
      </c>
      <c r="B155" s="21">
        <v>2.0</v>
      </c>
      <c r="C155" s="22" t="s">
        <v>177</v>
      </c>
      <c r="D155" s="23" t="s">
        <v>183</v>
      </c>
      <c r="E155" s="21">
        <v>3.0</v>
      </c>
      <c r="F155" s="21">
        <v>2.0</v>
      </c>
      <c r="G155" s="24">
        <f t="shared" si="745"/>
        <v>353.1156164</v>
      </c>
      <c r="H155" s="24">
        <f t="shared" si="746"/>
        <v>8262</v>
      </c>
      <c r="I155" s="24">
        <f t="shared" si="747"/>
        <v>826.2</v>
      </c>
      <c r="J155" s="24">
        <f t="shared" si="748"/>
        <v>826.2</v>
      </c>
      <c r="K155" s="24">
        <f t="shared" si="749"/>
        <v>826.2</v>
      </c>
      <c r="L155" s="24">
        <f t="shared" si="750"/>
        <v>386661.6</v>
      </c>
      <c r="M155" s="24">
        <v>0.0</v>
      </c>
      <c r="N155" s="24"/>
      <c r="O155" s="24">
        <f t="shared" si="751"/>
        <v>2118.693699</v>
      </c>
      <c r="P155" s="24">
        <f t="shared" si="752"/>
        <v>6356.081096</v>
      </c>
      <c r="Q155" s="24">
        <f t="shared" si="753"/>
        <v>11951.60548</v>
      </c>
      <c r="R155" s="24">
        <f t="shared" si="754"/>
        <v>35854.81644</v>
      </c>
      <c r="S155" s="24">
        <f t="shared" si="755"/>
        <v>428872.4975</v>
      </c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6">
        <v>7650.0</v>
      </c>
      <c r="AH155" s="27">
        <f t="shared" ref="AH155:AI155" si="775">AH154</f>
        <v>0.08</v>
      </c>
      <c r="AI155" s="27">
        <f t="shared" si="775"/>
        <v>0.08</v>
      </c>
      <c r="AJ155" s="28">
        <f t="shared" si="756"/>
        <v>8262</v>
      </c>
      <c r="AK155" s="25"/>
      <c r="AL155" s="26" t="str">
        <f t="shared" si="757"/>
        <v/>
      </c>
      <c r="AM155" s="26">
        <f t="shared" si="758"/>
        <v>297432</v>
      </c>
      <c r="AN155" s="26">
        <f t="shared" si="759"/>
        <v>29743.2</v>
      </c>
      <c r="AO155" s="26">
        <f t="shared" si="760"/>
        <v>29743.2</v>
      </c>
      <c r="AP155" s="26">
        <f t="shared" si="761"/>
        <v>29743.2</v>
      </c>
      <c r="AQ155" s="26">
        <f t="shared" si="762"/>
        <v>6356.081096</v>
      </c>
      <c r="AR155" s="26">
        <f t="shared" si="763"/>
        <v>35854.81644</v>
      </c>
      <c r="AX155" s="29">
        <f t="shared" ref="AX155:BA155" si="776">H155/2</f>
        <v>4131</v>
      </c>
      <c r="AY155" s="29">
        <f t="shared" si="776"/>
        <v>413.1</v>
      </c>
      <c r="AZ155" s="29">
        <f t="shared" si="776"/>
        <v>413.1</v>
      </c>
      <c r="BA155" s="29">
        <f t="shared" si="776"/>
        <v>413.1</v>
      </c>
      <c r="BB155" s="29">
        <f t="shared" ref="BB155:BE155" si="777">H155/2*($E155)</f>
        <v>12393</v>
      </c>
      <c r="BC155" s="29">
        <f t="shared" si="777"/>
        <v>1239.3</v>
      </c>
      <c r="BD155" s="29">
        <f t="shared" si="777"/>
        <v>1239.3</v>
      </c>
      <c r="BE155" s="29">
        <f t="shared" si="777"/>
        <v>1239.3</v>
      </c>
      <c r="BG155" s="29">
        <f t="shared" si="25"/>
        <v>7435.8</v>
      </c>
      <c r="BH155" s="29">
        <f t="shared" si="428"/>
        <v>89229.6</v>
      </c>
    </row>
    <row r="156" ht="24.75" customHeight="1">
      <c r="A156" s="31"/>
      <c r="B156" s="32"/>
      <c r="C156" s="15" t="s">
        <v>184</v>
      </c>
      <c r="D156" s="16" t="s">
        <v>185</v>
      </c>
      <c r="E156" s="16"/>
      <c r="F156" s="32"/>
      <c r="G156" s="16"/>
      <c r="H156" s="16"/>
      <c r="I156" s="16"/>
      <c r="J156" s="16"/>
      <c r="K156" s="16"/>
      <c r="L156" s="16"/>
      <c r="M156" s="33"/>
      <c r="N156" s="33"/>
      <c r="O156" s="33" t="str">
        <f>IF(G156="","",((G156*20)*0.3))</f>
        <v/>
      </c>
      <c r="P156" s="33"/>
      <c r="Q156" s="33"/>
      <c r="R156" s="33"/>
      <c r="S156" s="34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7"/>
      <c r="AI156" s="27"/>
      <c r="AJ156" s="28"/>
      <c r="AK156" s="25"/>
      <c r="AL156" s="35">
        <f t="shared" ref="AL156:AR156" si="778">SUM(AL150:AL155)</f>
        <v>341652</v>
      </c>
      <c r="AM156" s="35">
        <f t="shared" si="778"/>
        <v>888336</v>
      </c>
      <c r="AN156" s="35">
        <f t="shared" si="778"/>
        <v>122998.8</v>
      </c>
      <c r="AO156" s="35">
        <f t="shared" si="778"/>
        <v>122998.8</v>
      </c>
      <c r="AP156" s="35">
        <f t="shared" si="778"/>
        <v>122998.8</v>
      </c>
      <c r="AQ156" s="35">
        <f t="shared" si="778"/>
        <v>26284.67507</v>
      </c>
      <c r="AR156" s="35">
        <f t="shared" si="778"/>
        <v>155760.789</v>
      </c>
      <c r="AS156" s="35">
        <f>SUM(AL156:AR156)</f>
        <v>1781029.864</v>
      </c>
      <c r="AT156" s="35">
        <f>SUM(S150:S155)</f>
        <v>1781029.864</v>
      </c>
      <c r="AU156" s="35">
        <f>AS156-AT156</f>
        <v>0.0000000004656612873</v>
      </c>
      <c r="AX156" s="29">
        <f t="shared" ref="AX156:BA156" si="779">H156/2</f>
        <v>0</v>
      </c>
      <c r="AY156" s="29">
        <f t="shared" si="779"/>
        <v>0</v>
      </c>
      <c r="AZ156" s="29">
        <f t="shared" si="779"/>
        <v>0</v>
      </c>
      <c r="BA156" s="29">
        <f t="shared" si="779"/>
        <v>0</v>
      </c>
      <c r="BB156" s="29">
        <f t="shared" ref="BB156:BE156" si="780">SUM(BB150:BB155)</f>
        <v>51249.5</v>
      </c>
      <c r="BC156" s="29">
        <f t="shared" si="780"/>
        <v>5124.95</v>
      </c>
      <c r="BD156" s="29">
        <f t="shared" si="780"/>
        <v>5124.95</v>
      </c>
      <c r="BE156" s="29">
        <f t="shared" si="780"/>
        <v>5124.95</v>
      </c>
      <c r="BG156" s="29">
        <f t="shared" si="25"/>
        <v>0</v>
      </c>
      <c r="BH156" s="29">
        <f t="shared" si="428"/>
        <v>0</v>
      </c>
    </row>
    <row r="157" ht="24.75" customHeight="1">
      <c r="A157" s="21" t="s">
        <v>29</v>
      </c>
      <c r="B157" s="21">
        <v>1.0</v>
      </c>
      <c r="C157" s="22" t="s">
        <v>184</v>
      </c>
      <c r="D157" s="23" t="s">
        <v>186</v>
      </c>
      <c r="E157" s="21">
        <v>1.0</v>
      </c>
      <c r="F157" s="21">
        <v>1.0</v>
      </c>
      <c r="G157" s="24">
        <f t="shared" ref="G157:G173" si="783">(((SUM(H157:K157))*12)/365)</f>
        <v>940.2739726</v>
      </c>
      <c r="H157" s="24">
        <f t="shared" ref="H157:H173" si="784">ROUNDUP(AJ157,0)</f>
        <v>22000</v>
      </c>
      <c r="I157" s="24">
        <f t="shared" ref="I157:I173" si="785">H157*0.1</f>
        <v>2200</v>
      </c>
      <c r="J157" s="24">
        <f t="shared" ref="J157:J173" si="786">H157*0.1</f>
        <v>2200</v>
      </c>
      <c r="K157" s="24">
        <f t="shared" ref="K157:K173" si="787">H157*0.1</f>
        <v>2200</v>
      </c>
      <c r="L157" s="24">
        <f t="shared" ref="L157:L173" si="788">((H157+I157+J157+K157)*12)*E157</f>
        <v>343200</v>
      </c>
      <c r="M157" s="24">
        <v>0.0</v>
      </c>
      <c r="N157" s="24"/>
      <c r="O157" s="24">
        <f t="shared" ref="O157:O173" si="789">IF(G157="","",((G157*20)*30%))</f>
        <v>5641.643836</v>
      </c>
      <c r="P157" s="24">
        <f t="shared" ref="P157:P173" si="790">O157*E157</f>
        <v>5641.643836</v>
      </c>
      <c r="Q157" s="24">
        <f t="shared" ref="Q157:Q173" si="791">IF(B157=1,(G157*40),(((((H157+I157)*12)/365)*40)))</f>
        <v>37610.9589</v>
      </c>
      <c r="R157" s="24">
        <f t="shared" ref="R157:R173" si="792">Q157*E157</f>
        <v>37610.9589</v>
      </c>
      <c r="S157" s="24">
        <f t="shared" ref="S157:S173" si="793">(((H157*12)+(I157*12)+(J157*12)+(K157*12)+(M157*12)+O157+Q157))*E157</f>
        <v>386452.6027</v>
      </c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6">
        <v>22000.0</v>
      </c>
      <c r="AH157" s="27">
        <v>0.0</v>
      </c>
      <c r="AI157" s="27">
        <f>AI155</f>
        <v>0.08</v>
      </c>
      <c r="AJ157" s="28">
        <f t="shared" ref="AJ157:AJ173" si="795">IF(B157=1,((AG157*AH157)+AG157),((AG157*AI157)+AG157))</f>
        <v>22000</v>
      </c>
      <c r="AK157" s="25"/>
      <c r="AL157" s="26">
        <f t="shared" ref="AL157:AL173" si="796">IF(B157=1,((E157*H157)*12),"")</f>
        <v>264000</v>
      </c>
      <c r="AM157" s="26" t="str">
        <f t="shared" ref="AM157:AM173" si="797">IF(B157=2,((E157*H157)*12),"")</f>
        <v/>
      </c>
      <c r="AN157" s="26">
        <f t="shared" ref="AN157:AN173" si="798">((I157*12)*E157)</f>
        <v>26400</v>
      </c>
      <c r="AO157" s="26">
        <f t="shared" ref="AO157:AO173" si="799">((J157*12)*E157)</f>
        <v>26400</v>
      </c>
      <c r="AP157" s="26">
        <f t="shared" ref="AP157:AP173" si="800">((K157*12)*E157)</f>
        <v>26400</v>
      </c>
      <c r="AQ157" s="26">
        <f t="shared" ref="AQ157:AQ173" si="801">O157*E157</f>
        <v>5641.643836</v>
      </c>
      <c r="AR157" s="26">
        <f t="shared" ref="AR157:AR173" si="802">E157*Q157</f>
        <v>37610.9589</v>
      </c>
      <c r="AX157" s="29">
        <f t="shared" ref="AX157:BA157" si="781">H157/2</f>
        <v>11000</v>
      </c>
      <c r="AY157" s="29">
        <f t="shared" si="781"/>
        <v>1100</v>
      </c>
      <c r="AZ157" s="29">
        <f t="shared" si="781"/>
        <v>1100</v>
      </c>
      <c r="BA157" s="29">
        <f t="shared" si="781"/>
        <v>1100</v>
      </c>
      <c r="BB157" s="29">
        <f t="shared" ref="BB157:BE157" si="782">H157/2*($E157)</f>
        <v>11000</v>
      </c>
      <c r="BC157" s="29">
        <f t="shared" si="782"/>
        <v>1100</v>
      </c>
      <c r="BD157" s="29">
        <f t="shared" si="782"/>
        <v>1100</v>
      </c>
      <c r="BE157" s="29">
        <f t="shared" si="782"/>
        <v>1100</v>
      </c>
      <c r="BG157" s="29">
        <f t="shared" si="25"/>
        <v>6600</v>
      </c>
      <c r="BH157" s="29">
        <f t="shared" si="428"/>
        <v>79200</v>
      </c>
    </row>
    <row r="158" ht="24.75" customHeight="1">
      <c r="A158" s="21" t="s">
        <v>29</v>
      </c>
      <c r="B158" s="21">
        <v>1.0</v>
      </c>
      <c r="C158" s="22" t="s">
        <v>184</v>
      </c>
      <c r="D158" s="23" t="s">
        <v>187</v>
      </c>
      <c r="E158" s="21">
        <v>1.0</v>
      </c>
      <c r="F158" s="21">
        <v>1.0</v>
      </c>
      <c r="G158" s="24">
        <f t="shared" si="783"/>
        <v>647.5068493</v>
      </c>
      <c r="H158" s="24">
        <f t="shared" si="784"/>
        <v>15150</v>
      </c>
      <c r="I158" s="24">
        <f t="shared" si="785"/>
        <v>1515</v>
      </c>
      <c r="J158" s="24">
        <f t="shared" si="786"/>
        <v>1515</v>
      </c>
      <c r="K158" s="24">
        <f t="shared" si="787"/>
        <v>1515</v>
      </c>
      <c r="L158" s="24">
        <f t="shared" si="788"/>
        <v>236340</v>
      </c>
      <c r="M158" s="24">
        <v>0.0</v>
      </c>
      <c r="N158" s="24"/>
      <c r="O158" s="24">
        <f t="shared" si="789"/>
        <v>3885.041096</v>
      </c>
      <c r="P158" s="24">
        <f t="shared" si="790"/>
        <v>3885.041096</v>
      </c>
      <c r="Q158" s="24">
        <f t="shared" si="791"/>
        <v>25900.27397</v>
      </c>
      <c r="R158" s="24">
        <f t="shared" si="792"/>
        <v>25900.27397</v>
      </c>
      <c r="S158" s="24">
        <f t="shared" si="793"/>
        <v>266125.3151</v>
      </c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6">
        <v>15150.0</v>
      </c>
      <c r="AH158" s="27">
        <f t="shared" ref="AH158:AI158" si="794">AH157</f>
        <v>0</v>
      </c>
      <c r="AI158" s="27">
        <f t="shared" si="794"/>
        <v>0.08</v>
      </c>
      <c r="AJ158" s="28">
        <f t="shared" si="795"/>
        <v>15150</v>
      </c>
      <c r="AK158" s="25"/>
      <c r="AL158" s="26">
        <f t="shared" si="796"/>
        <v>181800</v>
      </c>
      <c r="AM158" s="26" t="str">
        <f t="shared" si="797"/>
        <v/>
      </c>
      <c r="AN158" s="26">
        <f t="shared" si="798"/>
        <v>18180</v>
      </c>
      <c r="AO158" s="26">
        <f t="shared" si="799"/>
        <v>18180</v>
      </c>
      <c r="AP158" s="26">
        <f t="shared" si="800"/>
        <v>18180</v>
      </c>
      <c r="AQ158" s="26">
        <f t="shared" si="801"/>
        <v>3885.041096</v>
      </c>
      <c r="AR158" s="26">
        <f t="shared" si="802"/>
        <v>25900.27397</v>
      </c>
      <c r="AX158" s="29">
        <f t="shared" ref="AX158:BA158" si="803">H158/2</f>
        <v>7575</v>
      </c>
      <c r="AY158" s="29">
        <f t="shared" si="803"/>
        <v>757.5</v>
      </c>
      <c r="AZ158" s="29">
        <f t="shared" si="803"/>
        <v>757.5</v>
      </c>
      <c r="BA158" s="29">
        <f t="shared" si="803"/>
        <v>757.5</v>
      </c>
      <c r="BB158" s="29">
        <f t="shared" ref="BB158:BE158" si="804">H158/2*($E158)</f>
        <v>7575</v>
      </c>
      <c r="BC158" s="29">
        <f t="shared" si="804"/>
        <v>757.5</v>
      </c>
      <c r="BD158" s="29">
        <f t="shared" si="804"/>
        <v>757.5</v>
      </c>
      <c r="BE158" s="29">
        <f t="shared" si="804"/>
        <v>757.5</v>
      </c>
      <c r="BG158" s="29">
        <f t="shared" si="25"/>
        <v>4545</v>
      </c>
      <c r="BH158" s="29">
        <f t="shared" si="428"/>
        <v>54540</v>
      </c>
    </row>
    <row r="159" ht="24.75" customHeight="1">
      <c r="A159" s="21" t="s">
        <v>29</v>
      </c>
      <c r="B159" s="21">
        <v>1.0</v>
      </c>
      <c r="C159" s="22" t="s">
        <v>184</v>
      </c>
      <c r="D159" s="23" t="s">
        <v>188</v>
      </c>
      <c r="E159" s="21">
        <v>1.0</v>
      </c>
      <c r="F159" s="21">
        <v>1.0</v>
      </c>
      <c r="G159" s="24">
        <f t="shared" si="783"/>
        <v>530.8273973</v>
      </c>
      <c r="H159" s="24">
        <f t="shared" si="784"/>
        <v>12420</v>
      </c>
      <c r="I159" s="24">
        <f t="shared" si="785"/>
        <v>1242</v>
      </c>
      <c r="J159" s="24">
        <f t="shared" si="786"/>
        <v>1242</v>
      </c>
      <c r="K159" s="24">
        <f t="shared" si="787"/>
        <v>1242</v>
      </c>
      <c r="L159" s="24">
        <f t="shared" si="788"/>
        <v>193752</v>
      </c>
      <c r="M159" s="24">
        <v>0.0</v>
      </c>
      <c r="N159" s="24"/>
      <c r="O159" s="24">
        <f t="shared" si="789"/>
        <v>3184.964384</v>
      </c>
      <c r="P159" s="24">
        <f t="shared" si="790"/>
        <v>3184.964384</v>
      </c>
      <c r="Q159" s="24">
        <f t="shared" si="791"/>
        <v>21233.09589</v>
      </c>
      <c r="R159" s="24">
        <f t="shared" si="792"/>
        <v>21233.09589</v>
      </c>
      <c r="S159" s="24">
        <f t="shared" si="793"/>
        <v>218170.0603</v>
      </c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6">
        <v>11500.0</v>
      </c>
      <c r="AH159" s="27">
        <v>0.08</v>
      </c>
      <c r="AI159" s="27">
        <f>AI158</f>
        <v>0.08</v>
      </c>
      <c r="AJ159" s="28">
        <f t="shared" si="795"/>
        <v>12420</v>
      </c>
      <c r="AK159" s="25"/>
      <c r="AL159" s="26">
        <f t="shared" si="796"/>
        <v>149040</v>
      </c>
      <c r="AM159" s="26" t="str">
        <f t="shared" si="797"/>
        <v/>
      </c>
      <c r="AN159" s="26">
        <f t="shared" si="798"/>
        <v>14904</v>
      </c>
      <c r="AO159" s="26">
        <f t="shared" si="799"/>
        <v>14904</v>
      </c>
      <c r="AP159" s="26">
        <f t="shared" si="800"/>
        <v>14904</v>
      </c>
      <c r="AQ159" s="26">
        <f t="shared" si="801"/>
        <v>3184.964384</v>
      </c>
      <c r="AR159" s="26">
        <f t="shared" si="802"/>
        <v>21233.09589</v>
      </c>
      <c r="AX159" s="29">
        <f t="shared" ref="AX159:BA159" si="805">H159/2</f>
        <v>6210</v>
      </c>
      <c r="AY159" s="29">
        <f t="shared" si="805"/>
        <v>621</v>
      </c>
      <c r="AZ159" s="29">
        <f t="shared" si="805"/>
        <v>621</v>
      </c>
      <c r="BA159" s="29">
        <f t="shared" si="805"/>
        <v>621</v>
      </c>
      <c r="BB159" s="29">
        <f t="shared" ref="BB159:BE159" si="806">H159/2*($E159)</f>
        <v>6210</v>
      </c>
      <c r="BC159" s="29">
        <f t="shared" si="806"/>
        <v>621</v>
      </c>
      <c r="BD159" s="29">
        <f t="shared" si="806"/>
        <v>621</v>
      </c>
      <c r="BE159" s="29">
        <f t="shared" si="806"/>
        <v>621</v>
      </c>
      <c r="BG159" s="29">
        <f t="shared" si="25"/>
        <v>3726</v>
      </c>
      <c r="BH159" s="29">
        <f t="shared" si="428"/>
        <v>44712</v>
      </c>
    </row>
    <row r="160" ht="34.5" customHeight="1">
      <c r="A160" s="21" t="s">
        <v>29</v>
      </c>
      <c r="B160" s="21">
        <v>1.0</v>
      </c>
      <c r="C160" s="22" t="s">
        <v>184</v>
      </c>
      <c r="D160" s="23" t="s">
        <v>189</v>
      </c>
      <c r="E160" s="21">
        <v>1.0</v>
      </c>
      <c r="F160" s="21">
        <v>1.0</v>
      </c>
      <c r="G160" s="24">
        <f t="shared" si="783"/>
        <v>530.8273973</v>
      </c>
      <c r="H160" s="24">
        <f t="shared" si="784"/>
        <v>12420</v>
      </c>
      <c r="I160" s="24">
        <f t="shared" si="785"/>
        <v>1242</v>
      </c>
      <c r="J160" s="24">
        <f t="shared" si="786"/>
        <v>1242</v>
      </c>
      <c r="K160" s="24">
        <f t="shared" si="787"/>
        <v>1242</v>
      </c>
      <c r="L160" s="24">
        <f t="shared" si="788"/>
        <v>193752</v>
      </c>
      <c r="M160" s="24">
        <v>0.0</v>
      </c>
      <c r="N160" s="24"/>
      <c r="O160" s="24">
        <f t="shared" si="789"/>
        <v>3184.964384</v>
      </c>
      <c r="P160" s="24">
        <f t="shared" si="790"/>
        <v>3184.964384</v>
      </c>
      <c r="Q160" s="24">
        <f t="shared" si="791"/>
        <v>21233.09589</v>
      </c>
      <c r="R160" s="24">
        <f t="shared" si="792"/>
        <v>21233.09589</v>
      </c>
      <c r="S160" s="24">
        <f t="shared" si="793"/>
        <v>218170.0603</v>
      </c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6">
        <v>11500.0</v>
      </c>
      <c r="AH160" s="27">
        <f t="shared" ref="AH160:AI160" si="807">AH159</f>
        <v>0.08</v>
      </c>
      <c r="AI160" s="27">
        <f t="shared" si="807"/>
        <v>0.08</v>
      </c>
      <c r="AJ160" s="28">
        <f t="shared" si="795"/>
        <v>12420</v>
      </c>
      <c r="AK160" s="25"/>
      <c r="AL160" s="26">
        <f t="shared" si="796"/>
        <v>149040</v>
      </c>
      <c r="AM160" s="26" t="str">
        <f t="shared" si="797"/>
        <v/>
      </c>
      <c r="AN160" s="26">
        <f t="shared" si="798"/>
        <v>14904</v>
      </c>
      <c r="AO160" s="26">
        <f t="shared" si="799"/>
        <v>14904</v>
      </c>
      <c r="AP160" s="26">
        <f t="shared" si="800"/>
        <v>14904</v>
      </c>
      <c r="AQ160" s="26">
        <f t="shared" si="801"/>
        <v>3184.964384</v>
      </c>
      <c r="AR160" s="26">
        <f t="shared" si="802"/>
        <v>21233.09589</v>
      </c>
      <c r="AX160" s="29">
        <f t="shared" ref="AX160:BA160" si="808">H160/2</f>
        <v>6210</v>
      </c>
      <c r="AY160" s="29">
        <f t="shared" si="808"/>
        <v>621</v>
      </c>
      <c r="AZ160" s="29">
        <f t="shared" si="808"/>
        <v>621</v>
      </c>
      <c r="BA160" s="29">
        <f t="shared" si="808"/>
        <v>621</v>
      </c>
      <c r="BB160" s="29">
        <f t="shared" ref="BB160:BE160" si="809">H160/2*($E160)</f>
        <v>6210</v>
      </c>
      <c r="BC160" s="29">
        <f t="shared" si="809"/>
        <v>621</v>
      </c>
      <c r="BD160" s="29">
        <f t="shared" si="809"/>
        <v>621</v>
      </c>
      <c r="BE160" s="29">
        <f t="shared" si="809"/>
        <v>621</v>
      </c>
      <c r="BG160" s="29">
        <f t="shared" si="25"/>
        <v>3726</v>
      </c>
      <c r="BH160" s="29">
        <f t="shared" si="428"/>
        <v>44712</v>
      </c>
    </row>
    <row r="161" ht="24.75" customHeight="1">
      <c r="A161" s="21" t="s">
        <v>29</v>
      </c>
      <c r="B161" s="21">
        <v>1.0</v>
      </c>
      <c r="C161" s="22" t="s">
        <v>184</v>
      </c>
      <c r="D161" s="23" t="s">
        <v>190</v>
      </c>
      <c r="E161" s="21">
        <v>1.0</v>
      </c>
      <c r="F161" s="21">
        <v>1.0</v>
      </c>
      <c r="G161" s="24">
        <f t="shared" si="783"/>
        <v>530.8273973</v>
      </c>
      <c r="H161" s="24">
        <f t="shared" si="784"/>
        <v>12420</v>
      </c>
      <c r="I161" s="24">
        <f t="shared" si="785"/>
        <v>1242</v>
      </c>
      <c r="J161" s="24">
        <f t="shared" si="786"/>
        <v>1242</v>
      </c>
      <c r="K161" s="24">
        <f t="shared" si="787"/>
        <v>1242</v>
      </c>
      <c r="L161" s="24">
        <f t="shared" si="788"/>
        <v>193752</v>
      </c>
      <c r="M161" s="24">
        <v>0.0</v>
      </c>
      <c r="N161" s="24"/>
      <c r="O161" s="24">
        <f t="shared" si="789"/>
        <v>3184.964384</v>
      </c>
      <c r="P161" s="24">
        <f t="shared" si="790"/>
        <v>3184.964384</v>
      </c>
      <c r="Q161" s="24">
        <f t="shared" si="791"/>
        <v>21233.09589</v>
      </c>
      <c r="R161" s="24">
        <f t="shared" si="792"/>
        <v>21233.09589</v>
      </c>
      <c r="S161" s="24">
        <f t="shared" si="793"/>
        <v>218170.0603</v>
      </c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6">
        <v>11500.0</v>
      </c>
      <c r="AH161" s="27">
        <f t="shared" ref="AH161:AI161" si="810">AH160</f>
        <v>0.08</v>
      </c>
      <c r="AI161" s="27">
        <f t="shared" si="810"/>
        <v>0.08</v>
      </c>
      <c r="AJ161" s="28">
        <f t="shared" si="795"/>
        <v>12420</v>
      </c>
      <c r="AK161" s="25"/>
      <c r="AL161" s="26">
        <f t="shared" si="796"/>
        <v>149040</v>
      </c>
      <c r="AM161" s="26" t="str">
        <f t="shared" si="797"/>
        <v/>
      </c>
      <c r="AN161" s="26">
        <f t="shared" si="798"/>
        <v>14904</v>
      </c>
      <c r="AO161" s="26">
        <f t="shared" si="799"/>
        <v>14904</v>
      </c>
      <c r="AP161" s="26">
        <f t="shared" si="800"/>
        <v>14904</v>
      </c>
      <c r="AQ161" s="26">
        <f t="shared" si="801"/>
        <v>3184.964384</v>
      </c>
      <c r="AR161" s="26">
        <f t="shared" si="802"/>
        <v>21233.09589</v>
      </c>
      <c r="AX161" s="29">
        <f t="shared" ref="AX161:BA161" si="811">H161/2</f>
        <v>6210</v>
      </c>
      <c r="AY161" s="29">
        <f t="shared" si="811"/>
        <v>621</v>
      </c>
      <c r="AZ161" s="29">
        <f t="shared" si="811"/>
        <v>621</v>
      </c>
      <c r="BA161" s="29">
        <f t="shared" si="811"/>
        <v>621</v>
      </c>
      <c r="BB161" s="29">
        <f t="shared" ref="BB161:BE161" si="812">H161/2*($E161)</f>
        <v>6210</v>
      </c>
      <c r="BC161" s="29">
        <f t="shared" si="812"/>
        <v>621</v>
      </c>
      <c r="BD161" s="29">
        <f t="shared" si="812"/>
        <v>621</v>
      </c>
      <c r="BE161" s="29">
        <f t="shared" si="812"/>
        <v>621</v>
      </c>
      <c r="BG161" s="29">
        <f t="shared" si="25"/>
        <v>3726</v>
      </c>
      <c r="BH161" s="29">
        <f t="shared" si="428"/>
        <v>44712</v>
      </c>
    </row>
    <row r="162" ht="24.75" customHeight="1">
      <c r="A162" s="21" t="s">
        <v>29</v>
      </c>
      <c r="B162" s="21">
        <v>1.0</v>
      </c>
      <c r="C162" s="22" t="s">
        <v>184</v>
      </c>
      <c r="D162" s="23" t="s">
        <v>191</v>
      </c>
      <c r="E162" s="21">
        <v>1.0</v>
      </c>
      <c r="F162" s="21">
        <v>1.0</v>
      </c>
      <c r="G162" s="24">
        <f t="shared" si="783"/>
        <v>400.6849315</v>
      </c>
      <c r="H162" s="24">
        <f t="shared" si="784"/>
        <v>9375</v>
      </c>
      <c r="I162" s="24">
        <f t="shared" si="785"/>
        <v>937.5</v>
      </c>
      <c r="J162" s="24">
        <f t="shared" si="786"/>
        <v>937.5</v>
      </c>
      <c r="K162" s="24">
        <f t="shared" si="787"/>
        <v>937.5</v>
      </c>
      <c r="L162" s="24">
        <f t="shared" si="788"/>
        <v>146250</v>
      </c>
      <c r="M162" s="24">
        <v>0.0</v>
      </c>
      <c r="N162" s="24"/>
      <c r="O162" s="24">
        <f t="shared" si="789"/>
        <v>2404.109589</v>
      </c>
      <c r="P162" s="24">
        <f t="shared" si="790"/>
        <v>2404.109589</v>
      </c>
      <c r="Q162" s="24">
        <f t="shared" si="791"/>
        <v>16027.39726</v>
      </c>
      <c r="R162" s="24">
        <f t="shared" si="792"/>
        <v>16027.39726</v>
      </c>
      <c r="S162" s="24">
        <f t="shared" si="793"/>
        <v>164681.5068</v>
      </c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6">
        <v>8680.0</v>
      </c>
      <c r="AH162" s="27">
        <f t="shared" ref="AH162:AI162" si="813">AH161</f>
        <v>0.08</v>
      </c>
      <c r="AI162" s="27">
        <f t="shared" si="813"/>
        <v>0.08</v>
      </c>
      <c r="AJ162" s="28">
        <f t="shared" si="795"/>
        <v>9374.4</v>
      </c>
      <c r="AK162" s="25"/>
      <c r="AL162" s="26">
        <f t="shared" si="796"/>
        <v>112500</v>
      </c>
      <c r="AM162" s="26" t="str">
        <f t="shared" si="797"/>
        <v/>
      </c>
      <c r="AN162" s="26">
        <f t="shared" si="798"/>
        <v>11250</v>
      </c>
      <c r="AO162" s="26">
        <f t="shared" si="799"/>
        <v>11250</v>
      </c>
      <c r="AP162" s="26">
        <f t="shared" si="800"/>
        <v>11250</v>
      </c>
      <c r="AQ162" s="26">
        <f t="shared" si="801"/>
        <v>2404.109589</v>
      </c>
      <c r="AR162" s="26">
        <f t="shared" si="802"/>
        <v>16027.39726</v>
      </c>
      <c r="AX162" s="29">
        <f t="shared" ref="AX162:BA162" si="814">H162/2</f>
        <v>4687.5</v>
      </c>
      <c r="AY162" s="29">
        <f t="shared" si="814"/>
        <v>468.75</v>
      </c>
      <c r="AZ162" s="29">
        <f t="shared" si="814"/>
        <v>468.75</v>
      </c>
      <c r="BA162" s="29">
        <f t="shared" si="814"/>
        <v>468.75</v>
      </c>
      <c r="BB162" s="29">
        <f t="shared" ref="BB162:BE162" si="815">H162/2*($E162)</f>
        <v>4687.5</v>
      </c>
      <c r="BC162" s="29">
        <f t="shared" si="815"/>
        <v>468.75</v>
      </c>
      <c r="BD162" s="29">
        <f t="shared" si="815"/>
        <v>468.75</v>
      </c>
      <c r="BE162" s="29">
        <f t="shared" si="815"/>
        <v>468.75</v>
      </c>
      <c r="BG162" s="29">
        <f t="shared" si="25"/>
        <v>2812.5</v>
      </c>
      <c r="BH162" s="29">
        <f t="shared" si="428"/>
        <v>33750</v>
      </c>
    </row>
    <row r="163" ht="24.75" customHeight="1">
      <c r="A163" s="21" t="s">
        <v>29</v>
      </c>
      <c r="B163" s="21">
        <v>1.0</v>
      </c>
      <c r="C163" s="22" t="s">
        <v>184</v>
      </c>
      <c r="D163" s="23" t="s">
        <v>192</v>
      </c>
      <c r="E163" s="21">
        <v>1.0</v>
      </c>
      <c r="F163" s="21">
        <v>1.0</v>
      </c>
      <c r="G163" s="24">
        <f t="shared" si="783"/>
        <v>558.5227397</v>
      </c>
      <c r="H163" s="24">
        <f t="shared" si="784"/>
        <v>13068</v>
      </c>
      <c r="I163" s="24">
        <f t="shared" si="785"/>
        <v>1306.8</v>
      </c>
      <c r="J163" s="24">
        <f t="shared" si="786"/>
        <v>1306.8</v>
      </c>
      <c r="K163" s="24">
        <f t="shared" si="787"/>
        <v>1306.8</v>
      </c>
      <c r="L163" s="24">
        <f t="shared" si="788"/>
        <v>203860.8</v>
      </c>
      <c r="M163" s="24">
        <v>0.0</v>
      </c>
      <c r="N163" s="24"/>
      <c r="O163" s="24">
        <f t="shared" si="789"/>
        <v>3351.136438</v>
      </c>
      <c r="P163" s="24">
        <f t="shared" si="790"/>
        <v>3351.136438</v>
      </c>
      <c r="Q163" s="24">
        <f t="shared" si="791"/>
        <v>22340.90959</v>
      </c>
      <c r="R163" s="24">
        <f t="shared" si="792"/>
        <v>22340.90959</v>
      </c>
      <c r="S163" s="24">
        <f t="shared" si="793"/>
        <v>229552.846</v>
      </c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6">
        <v>12100.0</v>
      </c>
      <c r="AH163" s="27">
        <f t="shared" ref="AH163:AI163" si="816">AH17</f>
        <v>0.08</v>
      </c>
      <c r="AI163" s="27">
        <f t="shared" si="816"/>
        <v>0.08</v>
      </c>
      <c r="AJ163" s="28">
        <f t="shared" si="795"/>
        <v>13068</v>
      </c>
      <c r="AK163" s="25"/>
      <c r="AL163" s="26">
        <f t="shared" si="796"/>
        <v>156816</v>
      </c>
      <c r="AM163" s="26" t="str">
        <f t="shared" si="797"/>
        <v/>
      </c>
      <c r="AN163" s="26">
        <f t="shared" si="798"/>
        <v>15681.6</v>
      </c>
      <c r="AO163" s="26">
        <f t="shared" si="799"/>
        <v>15681.6</v>
      </c>
      <c r="AP163" s="26">
        <f t="shared" si="800"/>
        <v>15681.6</v>
      </c>
      <c r="AQ163" s="26">
        <f t="shared" si="801"/>
        <v>3351.136438</v>
      </c>
      <c r="AR163" s="26">
        <f t="shared" si="802"/>
        <v>22340.90959</v>
      </c>
      <c r="AX163" s="29">
        <f t="shared" ref="AX163:BA163" si="817">H163/2</f>
        <v>6534</v>
      </c>
      <c r="AY163" s="29">
        <f t="shared" si="817"/>
        <v>653.4</v>
      </c>
      <c r="AZ163" s="29">
        <f t="shared" si="817"/>
        <v>653.4</v>
      </c>
      <c r="BA163" s="29">
        <f t="shared" si="817"/>
        <v>653.4</v>
      </c>
      <c r="BB163" s="29">
        <f t="shared" ref="BB163:BE163" si="818">H163/2*($E163)</f>
        <v>6534</v>
      </c>
      <c r="BC163" s="29">
        <f t="shared" si="818"/>
        <v>653.4</v>
      </c>
      <c r="BD163" s="29">
        <f t="shared" si="818"/>
        <v>653.4</v>
      </c>
      <c r="BE163" s="29">
        <f t="shared" si="818"/>
        <v>653.4</v>
      </c>
      <c r="BG163" s="29">
        <f t="shared" si="25"/>
        <v>3920.4</v>
      </c>
      <c r="BH163" s="29">
        <f t="shared" si="428"/>
        <v>47044.8</v>
      </c>
    </row>
    <row r="164" ht="24.75" customHeight="1">
      <c r="A164" s="21" t="s">
        <v>29</v>
      </c>
      <c r="B164" s="21">
        <v>1.0</v>
      </c>
      <c r="C164" s="22" t="s">
        <v>184</v>
      </c>
      <c r="D164" s="23" t="s">
        <v>193</v>
      </c>
      <c r="E164" s="21">
        <v>1.0</v>
      </c>
      <c r="F164" s="21">
        <v>2.0</v>
      </c>
      <c r="G164" s="24">
        <f t="shared" si="783"/>
        <v>439.449863</v>
      </c>
      <c r="H164" s="24">
        <f t="shared" si="784"/>
        <v>10282</v>
      </c>
      <c r="I164" s="24">
        <f t="shared" si="785"/>
        <v>1028.2</v>
      </c>
      <c r="J164" s="24">
        <f t="shared" si="786"/>
        <v>1028.2</v>
      </c>
      <c r="K164" s="24">
        <f t="shared" si="787"/>
        <v>1028.2</v>
      </c>
      <c r="L164" s="24">
        <f t="shared" si="788"/>
        <v>160399.2</v>
      </c>
      <c r="M164" s="24">
        <v>0.0</v>
      </c>
      <c r="N164" s="24"/>
      <c r="O164" s="24">
        <f t="shared" si="789"/>
        <v>2636.699178</v>
      </c>
      <c r="P164" s="24">
        <f t="shared" si="790"/>
        <v>2636.699178</v>
      </c>
      <c r="Q164" s="24">
        <f t="shared" si="791"/>
        <v>17577.99452</v>
      </c>
      <c r="R164" s="24">
        <f t="shared" si="792"/>
        <v>17577.99452</v>
      </c>
      <c r="S164" s="24">
        <f t="shared" si="793"/>
        <v>180613.8937</v>
      </c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6">
        <v>9520.0</v>
      </c>
      <c r="AH164" s="27">
        <f t="shared" ref="AH164:AI164" si="819">AH163</f>
        <v>0.08</v>
      </c>
      <c r="AI164" s="27">
        <f t="shared" si="819"/>
        <v>0.08</v>
      </c>
      <c r="AJ164" s="28">
        <f t="shared" si="795"/>
        <v>10281.6</v>
      </c>
      <c r="AK164" s="25"/>
      <c r="AL164" s="26">
        <f t="shared" si="796"/>
        <v>123384</v>
      </c>
      <c r="AM164" s="26" t="str">
        <f t="shared" si="797"/>
        <v/>
      </c>
      <c r="AN164" s="26">
        <f t="shared" si="798"/>
        <v>12338.4</v>
      </c>
      <c r="AO164" s="26">
        <f t="shared" si="799"/>
        <v>12338.4</v>
      </c>
      <c r="AP164" s="26">
        <f t="shared" si="800"/>
        <v>12338.4</v>
      </c>
      <c r="AQ164" s="26">
        <f t="shared" si="801"/>
        <v>2636.699178</v>
      </c>
      <c r="AR164" s="26">
        <f t="shared" si="802"/>
        <v>17577.99452</v>
      </c>
      <c r="AX164" s="29">
        <f t="shared" ref="AX164:BA164" si="820">H164/2</f>
        <v>5141</v>
      </c>
      <c r="AY164" s="29">
        <f t="shared" si="820"/>
        <v>514.1</v>
      </c>
      <c r="AZ164" s="29">
        <f t="shared" si="820"/>
        <v>514.1</v>
      </c>
      <c r="BA164" s="29">
        <f t="shared" si="820"/>
        <v>514.1</v>
      </c>
      <c r="BB164" s="29">
        <f t="shared" ref="BB164:BE164" si="821">H164/2*($E164)</f>
        <v>5141</v>
      </c>
      <c r="BC164" s="29">
        <f t="shared" si="821"/>
        <v>514.1</v>
      </c>
      <c r="BD164" s="29">
        <f t="shared" si="821"/>
        <v>514.1</v>
      </c>
      <c r="BE164" s="29">
        <f t="shared" si="821"/>
        <v>514.1</v>
      </c>
      <c r="BG164" s="29">
        <f t="shared" si="25"/>
        <v>3084.6</v>
      </c>
      <c r="BH164" s="29">
        <f t="shared" si="428"/>
        <v>37015.2</v>
      </c>
    </row>
    <row r="165" ht="24.75" customHeight="1">
      <c r="A165" s="21" t="s">
        <v>36</v>
      </c>
      <c r="B165" s="21">
        <v>2.0</v>
      </c>
      <c r="C165" s="22" t="s">
        <v>184</v>
      </c>
      <c r="D165" s="23" t="s">
        <v>194</v>
      </c>
      <c r="E165" s="21">
        <v>1.0</v>
      </c>
      <c r="F165" s="21">
        <v>2.0</v>
      </c>
      <c r="G165" s="24">
        <f t="shared" si="783"/>
        <v>392.6071233</v>
      </c>
      <c r="H165" s="24">
        <f t="shared" si="784"/>
        <v>9186</v>
      </c>
      <c r="I165" s="24">
        <f t="shared" si="785"/>
        <v>918.6</v>
      </c>
      <c r="J165" s="24">
        <f t="shared" si="786"/>
        <v>918.6</v>
      </c>
      <c r="K165" s="24">
        <f t="shared" si="787"/>
        <v>918.6</v>
      </c>
      <c r="L165" s="24">
        <f t="shared" si="788"/>
        <v>143301.6</v>
      </c>
      <c r="M165" s="24">
        <v>0.0</v>
      </c>
      <c r="N165" s="24"/>
      <c r="O165" s="24">
        <f t="shared" si="789"/>
        <v>2355.64274</v>
      </c>
      <c r="P165" s="24">
        <f t="shared" si="790"/>
        <v>2355.64274</v>
      </c>
      <c r="Q165" s="24">
        <f t="shared" si="791"/>
        <v>13288.2411</v>
      </c>
      <c r="R165" s="24">
        <f t="shared" si="792"/>
        <v>13288.2411</v>
      </c>
      <c r="S165" s="24">
        <f t="shared" si="793"/>
        <v>158945.4838</v>
      </c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6">
        <v>8505.0</v>
      </c>
      <c r="AH165" s="27">
        <f t="shared" ref="AH165:AI165" si="822">AH120</f>
        <v>0.08</v>
      </c>
      <c r="AI165" s="27">
        <f t="shared" si="822"/>
        <v>0.08</v>
      </c>
      <c r="AJ165" s="28">
        <f t="shared" si="795"/>
        <v>9185.4</v>
      </c>
      <c r="AK165" s="25"/>
      <c r="AL165" s="26" t="str">
        <f t="shared" si="796"/>
        <v/>
      </c>
      <c r="AM165" s="26">
        <f t="shared" si="797"/>
        <v>110232</v>
      </c>
      <c r="AN165" s="26">
        <f t="shared" si="798"/>
        <v>11023.2</v>
      </c>
      <c r="AO165" s="26">
        <f t="shared" si="799"/>
        <v>11023.2</v>
      </c>
      <c r="AP165" s="26">
        <f t="shared" si="800"/>
        <v>11023.2</v>
      </c>
      <c r="AQ165" s="26">
        <f t="shared" si="801"/>
        <v>2355.64274</v>
      </c>
      <c r="AR165" s="26">
        <f t="shared" si="802"/>
        <v>13288.2411</v>
      </c>
      <c r="AX165" s="29">
        <f t="shared" ref="AX165:BA165" si="823">H165/2</f>
        <v>4593</v>
      </c>
      <c r="AY165" s="29">
        <f t="shared" si="823"/>
        <v>459.3</v>
      </c>
      <c r="AZ165" s="29">
        <f t="shared" si="823"/>
        <v>459.3</v>
      </c>
      <c r="BA165" s="29">
        <f t="shared" si="823"/>
        <v>459.3</v>
      </c>
      <c r="BB165" s="29">
        <f t="shared" ref="BB165:BE165" si="824">H165/2*($E165)</f>
        <v>4593</v>
      </c>
      <c r="BC165" s="29">
        <f t="shared" si="824"/>
        <v>459.3</v>
      </c>
      <c r="BD165" s="29">
        <f t="shared" si="824"/>
        <v>459.3</v>
      </c>
      <c r="BE165" s="29">
        <f t="shared" si="824"/>
        <v>459.3</v>
      </c>
      <c r="BG165" s="29">
        <f t="shared" si="25"/>
        <v>2755.8</v>
      </c>
      <c r="BH165" s="29">
        <f t="shared" si="428"/>
        <v>33069.6</v>
      </c>
    </row>
    <row r="166" ht="24.75" customHeight="1">
      <c r="A166" s="21" t="s">
        <v>36</v>
      </c>
      <c r="B166" s="21">
        <v>2.0</v>
      </c>
      <c r="C166" s="22" t="s">
        <v>184</v>
      </c>
      <c r="D166" s="23" t="s">
        <v>195</v>
      </c>
      <c r="E166" s="21">
        <v>1.0</v>
      </c>
      <c r="F166" s="21">
        <v>2.0</v>
      </c>
      <c r="G166" s="24">
        <f t="shared" si="783"/>
        <v>400.6849315</v>
      </c>
      <c r="H166" s="24">
        <f t="shared" si="784"/>
        <v>9375</v>
      </c>
      <c r="I166" s="24">
        <f t="shared" si="785"/>
        <v>937.5</v>
      </c>
      <c r="J166" s="24">
        <f t="shared" si="786"/>
        <v>937.5</v>
      </c>
      <c r="K166" s="24">
        <f t="shared" si="787"/>
        <v>937.5</v>
      </c>
      <c r="L166" s="24">
        <f t="shared" si="788"/>
        <v>146250</v>
      </c>
      <c r="M166" s="24">
        <v>0.0</v>
      </c>
      <c r="N166" s="24"/>
      <c r="O166" s="24">
        <f t="shared" si="789"/>
        <v>2404.109589</v>
      </c>
      <c r="P166" s="24">
        <f t="shared" si="790"/>
        <v>2404.109589</v>
      </c>
      <c r="Q166" s="24">
        <f t="shared" si="791"/>
        <v>13561.64384</v>
      </c>
      <c r="R166" s="24">
        <f t="shared" si="792"/>
        <v>13561.64384</v>
      </c>
      <c r="S166" s="24">
        <f t="shared" si="793"/>
        <v>162215.7534</v>
      </c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6">
        <v>8680.0</v>
      </c>
      <c r="AH166" s="27">
        <f t="shared" ref="AH166:AI166" si="825">AH164</f>
        <v>0.08</v>
      </c>
      <c r="AI166" s="27">
        <f t="shared" si="825"/>
        <v>0.08</v>
      </c>
      <c r="AJ166" s="28">
        <f t="shared" si="795"/>
        <v>9374.4</v>
      </c>
      <c r="AK166" s="25"/>
      <c r="AL166" s="26" t="str">
        <f t="shared" si="796"/>
        <v/>
      </c>
      <c r="AM166" s="26">
        <f t="shared" si="797"/>
        <v>112500</v>
      </c>
      <c r="AN166" s="26">
        <f t="shared" si="798"/>
        <v>11250</v>
      </c>
      <c r="AO166" s="26">
        <f t="shared" si="799"/>
        <v>11250</v>
      </c>
      <c r="AP166" s="26">
        <f t="shared" si="800"/>
        <v>11250</v>
      </c>
      <c r="AQ166" s="26">
        <f t="shared" si="801"/>
        <v>2404.109589</v>
      </c>
      <c r="AR166" s="26">
        <f t="shared" si="802"/>
        <v>13561.64384</v>
      </c>
      <c r="AX166" s="29">
        <f t="shared" ref="AX166:BA166" si="826">H166/2</f>
        <v>4687.5</v>
      </c>
      <c r="AY166" s="29">
        <f t="shared" si="826"/>
        <v>468.75</v>
      </c>
      <c r="AZ166" s="29">
        <f t="shared" si="826"/>
        <v>468.75</v>
      </c>
      <c r="BA166" s="29">
        <f t="shared" si="826"/>
        <v>468.75</v>
      </c>
      <c r="BB166" s="29">
        <f t="shared" ref="BB166:BE166" si="827">H166/2*($E166)</f>
        <v>4687.5</v>
      </c>
      <c r="BC166" s="29">
        <f t="shared" si="827"/>
        <v>468.75</v>
      </c>
      <c r="BD166" s="29">
        <f t="shared" si="827"/>
        <v>468.75</v>
      </c>
      <c r="BE166" s="29">
        <f t="shared" si="827"/>
        <v>468.75</v>
      </c>
      <c r="BG166" s="29">
        <f t="shared" si="25"/>
        <v>2812.5</v>
      </c>
      <c r="BH166" s="29">
        <f t="shared" si="428"/>
        <v>33750</v>
      </c>
    </row>
    <row r="167" ht="24.75" customHeight="1">
      <c r="A167" s="21" t="s">
        <v>36</v>
      </c>
      <c r="B167" s="21">
        <v>2.0</v>
      </c>
      <c r="C167" s="22" t="s">
        <v>184</v>
      </c>
      <c r="D167" s="23" t="s">
        <v>196</v>
      </c>
      <c r="E167" s="21">
        <v>1.0</v>
      </c>
      <c r="F167" s="21">
        <v>2.0</v>
      </c>
      <c r="G167" s="24">
        <f t="shared" si="783"/>
        <v>424.6619178</v>
      </c>
      <c r="H167" s="24">
        <f t="shared" si="784"/>
        <v>9936</v>
      </c>
      <c r="I167" s="24">
        <f t="shared" si="785"/>
        <v>993.6</v>
      </c>
      <c r="J167" s="24">
        <f t="shared" si="786"/>
        <v>993.6</v>
      </c>
      <c r="K167" s="24">
        <f t="shared" si="787"/>
        <v>993.6</v>
      </c>
      <c r="L167" s="24">
        <f t="shared" si="788"/>
        <v>155001.6</v>
      </c>
      <c r="M167" s="24">
        <v>0.0</v>
      </c>
      <c r="N167" s="24"/>
      <c r="O167" s="24">
        <f t="shared" si="789"/>
        <v>2547.971507</v>
      </c>
      <c r="P167" s="24">
        <f t="shared" si="790"/>
        <v>2547.971507</v>
      </c>
      <c r="Q167" s="24">
        <f t="shared" si="791"/>
        <v>14373.1726</v>
      </c>
      <c r="R167" s="24">
        <f t="shared" si="792"/>
        <v>14373.1726</v>
      </c>
      <c r="S167" s="24">
        <f t="shared" si="793"/>
        <v>171922.7441</v>
      </c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6">
        <v>9200.0</v>
      </c>
      <c r="AH167" s="27">
        <f t="shared" ref="AH167:AI167" si="828">AH166</f>
        <v>0.08</v>
      </c>
      <c r="AI167" s="27">
        <f t="shared" si="828"/>
        <v>0.08</v>
      </c>
      <c r="AJ167" s="28">
        <f t="shared" si="795"/>
        <v>9936</v>
      </c>
      <c r="AK167" s="25"/>
      <c r="AL167" s="26" t="str">
        <f t="shared" si="796"/>
        <v/>
      </c>
      <c r="AM167" s="26">
        <f t="shared" si="797"/>
        <v>119232</v>
      </c>
      <c r="AN167" s="26">
        <f t="shared" si="798"/>
        <v>11923.2</v>
      </c>
      <c r="AO167" s="26">
        <f t="shared" si="799"/>
        <v>11923.2</v>
      </c>
      <c r="AP167" s="26">
        <f t="shared" si="800"/>
        <v>11923.2</v>
      </c>
      <c r="AQ167" s="26">
        <f t="shared" si="801"/>
        <v>2547.971507</v>
      </c>
      <c r="AR167" s="26">
        <f t="shared" si="802"/>
        <v>14373.1726</v>
      </c>
      <c r="AX167" s="29">
        <f t="shared" ref="AX167:BA167" si="829">H167/2</f>
        <v>4968</v>
      </c>
      <c r="AY167" s="29">
        <f t="shared" si="829"/>
        <v>496.8</v>
      </c>
      <c r="AZ167" s="29">
        <f t="shared" si="829"/>
        <v>496.8</v>
      </c>
      <c r="BA167" s="29">
        <f t="shared" si="829"/>
        <v>496.8</v>
      </c>
      <c r="BB167" s="29">
        <f t="shared" ref="BB167:BE167" si="830">H167/2*($E167)</f>
        <v>4968</v>
      </c>
      <c r="BC167" s="29">
        <f t="shared" si="830"/>
        <v>496.8</v>
      </c>
      <c r="BD167" s="29">
        <f t="shared" si="830"/>
        <v>496.8</v>
      </c>
      <c r="BE167" s="29">
        <f t="shared" si="830"/>
        <v>496.8</v>
      </c>
      <c r="BG167" s="29">
        <f t="shared" si="25"/>
        <v>2980.8</v>
      </c>
      <c r="BH167" s="29">
        <f t="shared" si="428"/>
        <v>35769.6</v>
      </c>
    </row>
    <row r="168" ht="24.75" customHeight="1">
      <c r="A168" s="21" t="s">
        <v>36</v>
      </c>
      <c r="B168" s="21">
        <v>2.0</v>
      </c>
      <c r="C168" s="22" t="s">
        <v>184</v>
      </c>
      <c r="D168" s="23" t="s">
        <v>197</v>
      </c>
      <c r="E168" s="21">
        <v>1.0</v>
      </c>
      <c r="F168" s="21">
        <v>2.0</v>
      </c>
      <c r="G168" s="24">
        <f t="shared" si="783"/>
        <v>300.0328767</v>
      </c>
      <c r="H168" s="24">
        <f t="shared" si="784"/>
        <v>7020</v>
      </c>
      <c r="I168" s="24">
        <f t="shared" si="785"/>
        <v>702</v>
      </c>
      <c r="J168" s="24">
        <f t="shared" si="786"/>
        <v>702</v>
      </c>
      <c r="K168" s="24">
        <f t="shared" si="787"/>
        <v>702</v>
      </c>
      <c r="L168" s="24">
        <f t="shared" si="788"/>
        <v>109512</v>
      </c>
      <c r="M168" s="24">
        <v>0.0</v>
      </c>
      <c r="N168" s="24"/>
      <c r="O168" s="24">
        <f t="shared" si="789"/>
        <v>1800.19726</v>
      </c>
      <c r="P168" s="24">
        <f t="shared" si="790"/>
        <v>1800.19726</v>
      </c>
      <c r="Q168" s="24">
        <f t="shared" si="791"/>
        <v>10154.9589</v>
      </c>
      <c r="R168" s="24">
        <f t="shared" si="792"/>
        <v>10154.9589</v>
      </c>
      <c r="S168" s="24">
        <f t="shared" si="793"/>
        <v>121467.1562</v>
      </c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6">
        <v>6500.0</v>
      </c>
      <c r="AH168" s="27">
        <f t="shared" ref="AH168:AI168" si="831">AH167</f>
        <v>0.08</v>
      </c>
      <c r="AI168" s="27">
        <f t="shared" si="831"/>
        <v>0.08</v>
      </c>
      <c r="AJ168" s="28">
        <f t="shared" si="795"/>
        <v>7020</v>
      </c>
      <c r="AK168" s="25"/>
      <c r="AL168" s="26" t="str">
        <f t="shared" si="796"/>
        <v/>
      </c>
      <c r="AM168" s="26">
        <f t="shared" si="797"/>
        <v>84240</v>
      </c>
      <c r="AN168" s="26">
        <f t="shared" si="798"/>
        <v>8424</v>
      </c>
      <c r="AO168" s="26">
        <f t="shared" si="799"/>
        <v>8424</v>
      </c>
      <c r="AP168" s="26">
        <f t="shared" si="800"/>
        <v>8424</v>
      </c>
      <c r="AQ168" s="26">
        <f t="shared" si="801"/>
        <v>1800.19726</v>
      </c>
      <c r="AR168" s="26">
        <f t="shared" si="802"/>
        <v>10154.9589</v>
      </c>
      <c r="AX168" s="29">
        <f t="shared" ref="AX168:BA168" si="832">H168/2</f>
        <v>3510</v>
      </c>
      <c r="AY168" s="29">
        <f t="shared" si="832"/>
        <v>351</v>
      </c>
      <c r="AZ168" s="29">
        <f t="shared" si="832"/>
        <v>351</v>
      </c>
      <c r="BA168" s="29">
        <f t="shared" si="832"/>
        <v>351</v>
      </c>
      <c r="BB168" s="29">
        <f t="shared" ref="BB168:BE168" si="833">H168/2*($E168)</f>
        <v>3510</v>
      </c>
      <c r="BC168" s="29">
        <f t="shared" si="833"/>
        <v>351</v>
      </c>
      <c r="BD168" s="29">
        <f t="shared" si="833"/>
        <v>351</v>
      </c>
      <c r="BE168" s="29">
        <f t="shared" si="833"/>
        <v>351</v>
      </c>
      <c r="BG168" s="29">
        <f t="shared" si="25"/>
        <v>2106</v>
      </c>
      <c r="BH168" s="29">
        <f t="shared" si="428"/>
        <v>25272</v>
      </c>
    </row>
    <row r="169" ht="24.75" customHeight="1">
      <c r="A169" s="21" t="s">
        <v>36</v>
      </c>
      <c r="B169" s="21">
        <v>2.0</v>
      </c>
      <c r="C169" s="22" t="s">
        <v>184</v>
      </c>
      <c r="D169" s="23" t="s">
        <v>38</v>
      </c>
      <c r="E169" s="21">
        <v>1.0</v>
      </c>
      <c r="F169" s="21">
        <v>2.0</v>
      </c>
      <c r="G169" s="24">
        <f t="shared" si="783"/>
        <v>313.8805479</v>
      </c>
      <c r="H169" s="24">
        <f t="shared" si="784"/>
        <v>7344</v>
      </c>
      <c r="I169" s="24">
        <f t="shared" si="785"/>
        <v>734.4</v>
      </c>
      <c r="J169" s="24">
        <f t="shared" si="786"/>
        <v>734.4</v>
      </c>
      <c r="K169" s="24">
        <f t="shared" si="787"/>
        <v>734.4</v>
      </c>
      <c r="L169" s="24">
        <f t="shared" si="788"/>
        <v>114566.4</v>
      </c>
      <c r="M169" s="24">
        <v>0.0</v>
      </c>
      <c r="N169" s="24"/>
      <c r="O169" s="24">
        <f t="shared" si="789"/>
        <v>1883.283288</v>
      </c>
      <c r="P169" s="24">
        <f t="shared" si="790"/>
        <v>1883.283288</v>
      </c>
      <c r="Q169" s="24">
        <f t="shared" si="791"/>
        <v>10623.64932</v>
      </c>
      <c r="R169" s="24">
        <f t="shared" si="792"/>
        <v>10623.64932</v>
      </c>
      <c r="S169" s="24">
        <f t="shared" si="793"/>
        <v>127073.3326</v>
      </c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6">
        <v>6800.0</v>
      </c>
      <c r="AH169" s="27">
        <f t="shared" ref="AH169:AI169" si="834">AH168</f>
        <v>0.08</v>
      </c>
      <c r="AI169" s="27">
        <f t="shared" si="834"/>
        <v>0.08</v>
      </c>
      <c r="AJ169" s="28">
        <f t="shared" si="795"/>
        <v>7344</v>
      </c>
      <c r="AK169" s="25"/>
      <c r="AL169" s="26" t="str">
        <f t="shared" si="796"/>
        <v/>
      </c>
      <c r="AM169" s="26">
        <f t="shared" si="797"/>
        <v>88128</v>
      </c>
      <c r="AN169" s="26">
        <f t="shared" si="798"/>
        <v>8812.8</v>
      </c>
      <c r="AO169" s="26">
        <f t="shared" si="799"/>
        <v>8812.8</v>
      </c>
      <c r="AP169" s="26">
        <f t="shared" si="800"/>
        <v>8812.8</v>
      </c>
      <c r="AQ169" s="26">
        <f t="shared" si="801"/>
        <v>1883.283288</v>
      </c>
      <c r="AR169" s="26">
        <f t="shared" si="802"/>
        <v>10623.64932</v>
      </c>
      <c r="AX169" s="29">
        <f t="shared" ref="AX169:BA169" si="835">H169/2</f>
        <v>3672</v>
      </c>
      <c r="AY169" s="29">
        <f t="shared" si="835"/>
        <v>367.2</v>
      </c>
      <c r="AZ169" s="29">
        <f t="shared" si="835"/>
        <v>367.2</v>
      </c>
      <c r="BA169" s="29">
        <f t="shared" si="835"/>
        <v>367.2</v>
      </c>
      <c r="BB169" s="29">
        <f t="shared" ref="BB169:BE169" si="836">H169/2*($E169)</f>
        <v>3672</v>
      </c>
      <c r="BC169" s="29">
        <f t="shared" si="836"/>
        <v>367.2</v>
      </c>
      <c r="BD169" s="29">
        <f t="shared" si="836"/>
        <v>367.2</v>
      </c>
      <c r="BE169" s="29">
        <f t="shared" si="836"/>
        <v>367.2</v>
      </c>
      <c r="BG169" s="29">
        <f t="shared" si="25"/>
        <v>2203.2</v>
      </c>
      <c r="BH169" s="29">
        <f t="shared" si="428"/>
        <v>26438.4</v>
      </c>
    </row>
    <row r="170" ht="24.75" customHeight="1">
      <c r="A170" s="21" t="s">
        <v>36</v>
      </c>
      <c r="B170" s="21">
        <v>2.0</v>
      </c>
      <c r="C170" s="22" t="s">
        <v>184</v>
      </c>
      <c r="D170" s="23" t="s">
        <v>198</v>
      </c>
      <c r="E170" s="21">
        <v>1.0</v>
      </c>
      <c r="F170" s="21">
        <v>2.0</v>
      </c>
      <c r="G170" s="24">
        <f t="shared" si="783"/>
        <v>312.0427397</v>
      </c>
      <c r="H170" s="24">
        <f t="shared" si="784"/>
        <v>7301</v>
      </c>
      <c r="I170" s="24">
        <f t="shared" si="785"/>
        <v>730.1</v>
      </c>
      <c r="J170" s="24">
        <f t="shared" si="786"/>
        <v>730.1</v>
      </c>
      <c r="K170" s="24">
        <f t="shared" si="787"/>
        <v>730.1</v>
      </c>
      <c r="L170" s="24">
        <f t="shared" si="788"/>
        <v>113895.6</v>
      </c>
      <c r="M170" s="24">
        <v>0.0</v>
      </c>
      <c r="N170" s="24"/>
      <c r="O170" s="24">
        <f t="shared" si="789"/>
        <v>1872.256438</v>
      </c>
      <c r="P170" s="24">
        <f t="shared" si="790"/>
        <v>1872.256438</v>
      </c>
      <c r="Q170" s="24">
        <f t="shared" si="791"/>
        <v>10561.44658</v>
      </c>
      <c r="R170" s="24">
        <f t="shared" si="792"/>
        <v>10561.44658</v>
      </c>
      <c r="S170" s="24">
        <f t="shared" si="793"/>
        <v>126329.303</v>
      </c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6">
        <v>6760.0</v>
      </c>
      <c r="AH170" s="27">
        <f t="shared" ref="AH170:AI170" si="837">AH169</f>
        <v>0.08</v>
      </c>
      <c r="AI170" s="27">
        <f t="shared" si="837"/>
        <v>0.08</v>
      </c>
      <c r="AJ170" s="28">
        <f t="shared" si="795"/>
        <v>7300.8</v>
      </c>
      <c r="AK170" s="25"/>
      <c r="AL170" s="26" t="str">
        <f t="shared" si="796"/>
        <v/>
      </c>
      <c r="AM170" s="26">
        <f t="shared" si="797"/>
        <v>87612</v>
      </c>
      <c r="AN170" s="26">
        <f t="shared" si="798"/>
        <v>8761.2</v>
      </c>
      <c r="AO170" s="26">
        <f t="shared" si="799"/>
        <v>8761.2</v>
      </c>
      <c r="AP170" s="26">
        <f t="shared" si="800"/>
        <v>8761.2</v>
      </c>
      <c r="AQ170" s="26">
        <f t="shared" si="801"/>
        <v>1872.256438</v>
      </c>
      <c r="AR170" s="26">
        <f t="shared" si="802"/>
        <v>10561.44658</v>
      </c>
      <c r="AX170" s="29">
        <f t="shared" ref="AX170:BA170" si="838">H170/2</f>
        <v>3650.5</v>
      </c>
      <c r="AY170" s="29">
        <f t="shared" si="838"/>
        <v>365.05</v>
      </c>
      <c r="AZ170" s="29">
        <f t="shared" si="838"/>
        <v>365.05</v>
      </c>
      <c r="BA170" s="29">
        <f t="shared" si="838"/>
        <v>365.05</v>
      </c>
      <c r="BB170" s="29">
        <f t="shared" ref="BB170:BE170" si="839">H170/2*($E170)</f>
        <v>3650.5</v>
      </c>
      <c r="BC170" s="29">
        <f t="shared" si="839"/>
        <v>365.05</v>
      </c>
      <c r="BD170" s="29">
        <f t="shared" si="839"/>
        <v>365.05</v>
      </c>
      <c r="BE170" s="29">
        <f t="shared" si="839"/>
        <v>365.05</v>
      </c>
      <c r="BG170" s="29">
        <f t="shared" si="25"/>
        <v>2190.3</v>
      </c>
      <c r="BH170" s="29">
        <f t="shared" si="428"/>
        <v>26283.6</v>
      </c>
    </row>
    <row r="171" ht="24.75" customHeight="1">
      <c r="A171" s="21" t="s">
        <v>36</v>
      </c>
      <c r="B171" s="21">
        <v>2.0</v>
      </c>
      <c r="C171" s="22" t="s">
        <v>184</v>
      </c>
      <c r="D171" s="23" t="s">
        <v>199</v>
      </c>
      <c r="E171" s="21">
        <v>5.0</v>
      </c>
      <c r="F171" s="21">
        <v>2.0</v>
      </c>
      <c r="G171" s="24">
        <f t="shared" si="783"/>
        <v>302.3408219</v>
      </c>
      <c r="H171" s="24">
        <f t="shared" si="784"/>
        <v>7074</v>
      </c>
      <c r="I171" s="24">
        <f t="shared" si="785"/>
        <v>707.4</v>
      </c>
      <c r="J171" s="24">
        <f t="shared" si="786"/>
        <v>707.4</v>
      </c>
      <c r="K171" s="24">
        <f t="shared" si="787"/>
        <v>707.4</v>
      </c>
      <c r="L171" s="24">
        <f t="shared" si="788"/>
        <v>551772</v>
      </c>
      <c r="M171" s="24">
        <v>0.0</v>
      </c>
      <c r="N171" s="24"/>
      <c r="O171" s="24">
        <f t="shared" si="789"/>
        <v>1814.044932</v>
      </c>
      <c r="P171" s="24">
        <f t="shared" si="790"/>
        <v>9070.224658</v>
      </c>
      <c r="Q171" s="24">
        <f t="shared" si="791"/>
        <v>10233.07397</v>
      </c>
      <c r="R171" s="24">
        <f t="shared" si="792"/>
        <v>51165.36986</v>
      </c>
      <c r="S171" s="24">
        <f t="shared" si="793"/>
        <v>612007.5945</v>
      </c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6">
        <v>6550.0</v>
      </c>
      <c r="AH171" s="27">
        <f t="shared" ref="AH171:AI171" si="840">AH170</f>
        <v>0.08</v>
      </c>
      <c r="AI171" s="27">
        <f t="shared" si="840"/>
        <v>0.08</v>
      </c>
      <c r="AJ171" s="28">
        <f t="shared" si="795"/>
        <v>7074</v>
      </c>
      <c r="AK171" s="25"/>
      <c r="AL171" s="26" t="str">
        <f t="shared" si="796"/>
        <v/>
      </c>
      <c r="AM171" s="26">
        <f t="shared" si="797"/>
        <v>424440</v>
      </c>
      <c r="AN171" s="26">
        <f t="shared" si="798"/>
        <v>42444</v>
      </c>
      <c r="AO171" s="26">
        <f t="shared" si="799"/>
        <v>42444</v>
      </c>
      <c r="AP171" s="26">
        <f t="shared" si="800"/>
        <v>42444</v>
      </c>
      <c r="AQ171" s="26">
        <f t="shared" si="801"/>
        <v>9070.224658</v>
      </c>
      <c r="AR171" s="26">
        <f t="shared" si="802"/>
        <v>51165.36986</v>
      </c>
      <c r="AX171" s="29">
        <f t="shared" ref="AX171:BA171" si="841">H171/2</f>
        <v>3537</v>
      </c>
      <c r="AY171" s="29">
        <f t="shared" si="841"/>
        <v>353.7</v>
      </c>
      <c r="AZ171" s="29">
        <f t="shared" si="841"/>
        <v>353.7</v>
      </c>
      <c r="BA171" s="29">
        <f t="shared" si="841"/>
        <v>353.7</v>
      </c>
      <c r="BB171" s="29">
        <f t="shared" ref="BB171:BE171" si="842">H171/2*($E171)</f>
        <v>17685</v>
      </c>
      <c r="BC171" s="29">
        <f t="shared" si="842"/>
        <v>1768.5</v>
      </c>
      <c r="BD171" s="29">
        <f t="shared" si="842"/>
        <v>1768.5</v>
      </c>
      <c r="BE171" s="29">
        <f t="shared" si="842"/>
        <v>1768.5</v>
      </c>
      <c r="BG171" s="29">
        <f t="shared" si="25"/>
        <v>10611</v>
      </c>
      <c r="BH171" s="29">
        <f t="shared" si="428"/>
        <v>127332</v>
      </c>
    </row>
    <row r="172" ht="24.75" customHeight="1">
      <c r="A172" s="21" t="s">
        <v>36</v>
      </c>
      <c r="B172" s="21">
        <v>2.0</v>
      </c>
      <c r="C172" s="22" t="s">
        <v>184</v>
      </c>
      <c r="D172" s="23" t="s">
        <v>143</v>
      </c>
      <c r="E172" s="21">
        <v>1.0</v>
      </c>
      <c r="F172" s="21">
        <v>2.0</v>
      </c>
      <c r="G172" s="24">
        <f t="shared" si="783"/>
        <v>270.7561644</v>
      </c>
      <c r="H172" s="24">
        <f t="shared" si="784"/>
        <v>6335</v>
      </c>
      <c r="I172" s="24">
        <f t="shared" si="785"/>
        <v>633.5</v>
      </c>
      <c r="J172" s="24">
        <f t="shared" si="786"/>
        <v>633.5</v>
      </c>
      <c r="K172" s="24">
        <f t="shared" si="787"/>
        <v>633.5</v>
      </c>
      <c r="L172" s="24">
        <f t="shared" si="788"/>
        <v>98826</v>
      </c>
      <c r="M172" s="24">
        <v>0.0</v>
      </c>
      <c r="N172" s="24"/>
      <c r="O172" s="24">
        <f t="shared" si="789"/>
        <v>1624.536986</v>
      </c>
      <c r="P172" s="24">
        <f t="shared" si="790"/>
        <v>1624.536986</v>
      </c>
      <c r="Q172" s="24">
        <f t="shared" si="791"/>
        <v>9164.054795</v>
      </c>
      <c r="R172" s="24">
        <f t="shared" si="792"/>
        <v>9164.054795</v>
      </c>
      <c r="S172" s="24">
        <f t="shared" si="793"/>
        <v>109614.5918</v>
      </c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6">
        <v>5865.0</v>
      </c>
      <c r="AH172" s="27">
        <f t="shared" ref="AH172:AI172" si="843">AH171</f>
        <v>0.08</v>
      </c>
      <c r="AI172" s="27">
        <f t="shared" si="843"/>
        <v>0.08</v>
      </c>
      <c r="AJ172" s="28">
        <f t="shared" si="795"/>
        <v>6334.2</v>
      </c>
      <c r="AK172" s="25"/>
      <c r="AL172" s="26" t="str">
        <f t="shared" si="796"/>
        <v/>
      </c>
      <c r="AM172" s="26">
        <f t="shared" si="797"/>
        <v>76020</v>
      </c>
      <c r="AN172" s="26">
        <f t="shared" si="798"/>
        <v>7602</v>
      </c>
      <c r="AO172" s="26">
        <f t="shared" si="799"/>
        <v>7602</v>
      </c>
      <c r="AP172" s="26">
        <f t="shared" si="800"/>
        <v>7602</v>
      </c>
      <c r="AQ172" s="26">
        <f t="shared" si="801"/>
        <v>1624.536986</v>
      </c>
      <c r="AR172" s="26">
        <f t="shared" si="802"/>
        <v>9164.054795</v>
      </c>
      <c r="AX172" s="29">
        <f t="shared" ref="AX172:BA172" si="844">H172/2</f>
        <v>3167.5</v>
      </c>
      <c r="AY172" s="29">
        <f t="shared" si="844"/>
        <v>316.75</v>
      </c>
      <c r="AZ172" s="29">
        <f t="shared" si="844"/>
        <v>316.75</v>
      </c>
      <c r="BA172" s="29">
        <f t="shared" si="844"/>
        <v>316.75</v>
      </c>
      <c r="BB172" s="29">
        <f t="shared" ref="BB172:BE172" si="845">H172/2*($E172)</f>
        <v>3167.5</v>
      </c>
      <c r="BC172" s="29">
        <f t="shared" si="845"/>
        <v>316.75</v>
      </c>
      <c r="BD172" s="29">
        <f t="shared" si="845"/>
        <v>316.75</v>
      </c>
      <c r="BE172" s="29">
        <f t="shared" si="845"/>
        <v>316.75</v>
      </c>
      <c r="BG172" s="29">
        <f t="shared" si="25"/>
        <v>1900.5</v>
      </c>
      <c r="BH172" s="29">
        <f t="shared" si="428"/>
        <v>22806</v>
      </c>
    </row>
    <row r="173" ht="24.75" customHeight="1">
      <c r="A173" s="21" t="s">
        <v>36</v>
      </c>
      <c r="B173" s="21">
        <v>2.0</v>
      </c>
      <c r="C173" s="22" t="s">
        <v>184</v>
      </c>
      <c r="D173" s="23" t="s">
        <v>200</v>
      </c>
      <c r="E173" s="21">
        <v>3.0</v>
      </c>
      <c r="F173" s="21">
        <v>2.0</v>
      </c>
      <c r="G173" s="24">
        <f t="shared" si="783"/>
        <v>253.8739726</v>
      </c>
      <c r="H173" s="24">
        <f t="shared" si="784"/>
        <v>5940</v>
      </c>
      <c r="I173" s="24">
        <f t="shared" si="785"/>
        <v>594</v>
      </c>
      <c r="J173" s="24">
        <f t="shared" si="786"/>
        <v>594</v>
      </c>
      <c r="K173" s="24">
        <f t="shared" si="787"/>
        <v>594</v>
      </c>
      <c r="L173" s="24">
        <f t="shared" si="788"/>
        <v>277992</v>
      </c>
      <c r="M173" s="24">
        <v>0.0</v>
      </c>
      <c r="N173" s="24"/>
      <c r="O173" s="24">
        <f t="shared" si="789"/>
        <v>1523.243836</v>
      </c>
      <c r="P173" s="24">
        <f t="shared" si="790"/>
        <v>4569.731507</v>
      </c>
      <c r="Q173" s="24">
        <f t="shared" si="791"/>
        <v>8592.657534</v>
      </c>
      <c r="R173" s="24">
        <f t="shared" si="792"/>
        <v>25777.9726</v>
      </c>
      <c r="S173" s="24">
        <f t="shared" si="793"/>
        <v>308339.7041</v>
      </c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6">
        <v>5500.0</v>
      </c>
      <c r="AH173" s="27">
        <f t="shared" ref="AH173:AI173" si="846">AH172</f>
        <v>0.08</v>
      </c>
      <c r="AI173" s="27">
        <f t="shared" si="846"/>
        <v>0.08</v>
      </c>
      <c r="AJ173" s="28">
        <f t="shared" si="795"/>
        <v>5940</v>
      </c>
      <c r="AK173" s="25"/>
      <c r="AL173" s="26" t="str">
        <f t="shared" si="796"/>
        <v/>
      </c>
      <c r="AM173" s="26">
        <f t="shared" si="797"/>
        <v>213840</v>
      </c>
      <c r="AN173" s="26">
        <f t="shared" si="798"/>
        <v>21384</v>
      </c>
      <c r="AO173" s="26">
        <f t="shared" si="799"/>
        <v>21384</v>
      </c>
      <c r="AP173" s="26">
        <f t="shared" si="800"/>
        <v>21384</v>
      </c>
      <c r="AQ173" s="26">
        <f t="shared" si="801"/>
        <v>4569.731507</v>
      </c>
      <c r="AR173" s="26">
        <f t="shared" si="802"/>
        <v>25777.9726</v>
      </c>
      <c r="AX173" s="29">
        <f t="shared" ref="AX173:BA173" si="847">H173/2</f>
        <v>2970</v>
      </c>
      <c r="AY173" s="29">
        <f t="shared" si="847"/>
        <v>297</v>
      </c>
      <c r="AZ173" s="29">
        <f t="shared" si="847"/>
        <v>297</v>
      </c>
      <c r="BA173" s="29">
        <f t="shared" si="847"/>
        <v>297</v>
      </c>
      <c r="BB173" s="29">
        <f t="shared" ref="BB173:BE173" si="848">H173/2*($E173)</f>
        <v>8910</v>
      </c>
      <c r="BC173" s="29">
        <f t="shared" si="848"/>
        <v>891</v>
      </c>
      <c r="BD173" s="29">
        <f t="shared" si="848"/>
        <v>891</v>
      </c>
      <c r="BE173" s="29">
        <f t="shared" si="848"/>
        <v>891</v>
      </c>
      <c r="BG173" s="29">
        <f t="shared" si="25"/>
        <v>5346</v>
      </c>
      <c r="BH173" s="29">
        <f t="shared" si="428"/>
        <v>64152</v>
      </c>
    </row>
    <row r="174" ht="24.75" customHeight="1">
      <c r="A174" s="31"/>
      <c r="B174" s="32"/>
      <c r="C174" s="15" t="s">
        <v>201</v>
      </c>
      <c r="D174" s="16" t="str">
        <f>'[2]Resumen Egresos'!B790</f>
        <v>#REF!</v>
      </c>
      <c r="E174" s="16"/>
      <c r="F174" s="32"/>
      <c r="G174" s="16"/>
      <c r="H174" s="16"/>
      <c r="I174" s="16"/>
      <c r="J174" s="16"/>
      <c r="K174" s="16"/>
      <c r="L174" s="16"/>
      <c r="M174" s="33"/>
      <c r="N174" s="33"/>
      <c r="O174" s="33" t="str">
        <f>IF(G174="","",((G174*20)*0.3))</f>
        <v/>
      </c>
      <c r="P174" s="33"/>
      <c r="Q174" s="33"/>
      <c r="R174" s="33"/>
      <c r="S174" s="34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7"/>
      <c r="AI174" s="27"/>
      <c r="AJ174" s="28"/>
      <c r="AK174" s="25"/>
      <c r="AL174" s="35">
        <f t="shared" ref="AL174:AR174" si="849">SUM(AL157:AL173)</f>
        <v>1285620</v>
      </c>
      <c r="AM174" s="35">
        <f t="shared" si="849"/>
        <v>1316244</v>
      </c>
      <c r="AN174" s="35">
        <f t="shared" si="849"/>
        <v>260186.4</v>
      </c>
      <c r="AO174" s="35">
        <f t="shared" si="849"/>
        <v>260186.4</v>
      </c>
      <c r="AP174" s="35">
        <f t="shared" si="849"/>
        <v>260186.4</v>
      </c>
      <c r="AQ174" s="35">
        <f t="shared" si="849"/>
        <v>55601.47726</v>
      </c>
      <c r="AR174" s="35">
        <f t="shared" si="849"/>
        <v>341827.3315</v>
      </c>
      <c r="AS174" s="35">
        <f>SUM(AL174:AR174)</f>
        <v>3779852.009</v>
      </c>
      <c r="AT174" s="35">
        <f>SUM(S157:S173)</f>
        <v>3779852.009</v>
      </c>
      <c r="AU174" s="35">
        <f>AS174-AT174</f>
        <v>-0.0000000004656612873</v>
      </c>
      <c r="AX174" s="29">
        <f t="shared" ref="AX174:BA174" si="850">H174/2</f>
        <v>0</v>
      </c>
      <c r="AY174" s="29">
        <f t="shared" si="850"/>
        <v>0</v>
      </c>
      <c r="AZ174" s="29">
        <f t="shared" si="850"/>
        <v>0</v>
      </c>
      <c r="BA174" s="29">
        <f t="shared" si="850"/>
        <v>0</v>
      </c>
      <c r="BB174" s="29">
        <f t="shared" ref="BB174:BE174" si="851">SUM(BB157:BB173)</f>
        <v>108411</v>
      </c>
      <c r="BC174" s="29">
        <f t="shared" si="851"/>
        <v>10841.1</v>
      </c>
      <c r="BD174" s="29">
        <f t="shared" si="851"/>
        <v>10841.1</v>
      </c>
      <c r="BE174" s="29">
        <f t="shared" si="851"/>
        <v>10841.1</v>
      </c>
      <c r="BG174" s="29">
        <f t="shared" si="25"/>
        <v>0</v>
      </c>
      <c r="BH174" s="29">
        <f t="shared" si="428"/>
        <v>0</v>
      </c>
    </row>
    <row r="175" ht="24.75" customHeight="1">
      <c r="A175" s="21" t="s">
        <v>29</v>
      </c>
      <c r="B175" s="21">
        <v>1.0</v>
      </c>
      <c r="C175" s="22" t="s">
        <v>201</v>
      </c>
      <c r="D175" s="23" t="s">
        <v>202</v>
      </c>
      <c r="E175" s="21">
        <v>1.0</v>
      </c>
      <c r="F175" s="21">
        <v>1.0</v>
      </c>
      <c r="G175" s="24">
        <f t="shared" ref="G175:G177" si="854">(((SUM(H175:K175))*12)/365)</f>
        <v>521.4246575</v>
      </c>
      <c r="H175" s="24">
        <f t="shared" ref="H175:H177" si="855">ROUNDUP(AJ175,0)</f>
        <v>12200</v>
      </c>
      <c r="I175" s="24">
        <f t="shared" ref="I175:I177" si="856">H175*0.1</f>
        <v>1220</v>
      </c>
      <c r="J175" s="24">
        <f t="shared" ref="J175:J177" si="857">H175*0.1</f>
        <v>1220</v>
      </c>
      <c r="K175" s="24">
        <f t="shared" ref="K175:K177" si="858">H175*0.1</f>
        <v>1220</v>
      </c>
      <c r="L175" s="24">
        <f t="shared" ref="L175:L177" si="859">((H175+I175+J175+K175)*12)*E175</f>
        <v>190320</v>
      </c>
      <c r="M175" s="24">
        <v>0.0</v>
      </c>
      <c r="N175" s="24"/>
      <c r="O175" s="24">
        <f t="shared" ref="O175:O177" si="860">IF(G175="","",((G175*20)*30%))</f>
        <v>3128.547945</v>
      </c>
      <c r="P175" s="24">
        <f t="shared" ref="P175:P177" si="861">O175*E175</f>
        <v>3128.547945</v>
      </c>
      <c r="Q175" s="24">
        <f t="shared" ref="Q175:Q177" si="862">IF(B175=1,(G175*40),(((((H175+I175)*12)/365)*40)))</f>
        <v>20856.9863</v>
      </c>
      <c r="R175" s="24">
        <f t="shared" ref="R175:R177" si="863">Q175*E175</f>
        <v>20856.9863</v>
      </c>
      <c r="S175" s="24">
        <f t="shared" ref="S175:S177" si="864">(((H175*12)+(I175*12)+(J175*12)+(K175*12)+(M175*12)+O175+Q175))*E175</f>
        <v>214305.5342</v>
      </c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6">
        <v>12200.0</v>
      </c>
      <c r="AH175" s="27">
        <v>0.0</v>
      </c>
      <c r="AI175" s="27">
        <f>AI173</f>
        <v>0.08</v>
      </c>
      <c r="AJ175" s="28">
        <f t="shared" ref="AJ175:AJ177" si="865">IF(B175=1,((AG175*AH175)+AG175),((AG175*AI175)+AG175))</f>
        <v>12200</v>
      </c>
      <c r="AK175" s="25"/>
      <c r="AL175" s="26">
        <f t="shared" ref="AL175:AL177" si="866">IF(B175=1,((E175*H175)*12),"")</f>
        <v>146400</v>
      </c>
      <c r="AM175" s="26" t="str">
        <f t="shared" ref="AM175:AM177" si="867">IF(B175=2,((E175*H175)*12),"")</f>
        <v/>
      </c>
      <c r="AN175" s="26">
        <f t="shared" ref="AN175:AN177" si="868">((I175*12)*E175)</f>
        <v>14640</v>
      </c>
      <c r="AO175" s="26">
        <f t="shared" ref="AO175:AO177" si="869">((J175*12)*E175)</f>
        <v>14640</v>
      </c>
      <c r="AP175" s="26">
        <f t="shared" ref="AP175:AP177" si="870">((K175*12)*E175)</f>
        <v>14640</v>
      </c>
      <c r="AQ175" s="26">
        <f t="shared" ref="AQ175:AQ177" si="871">O175*E175</f>
        <v>3128.547945</v>
      </c>
      <c r="AR175" s="26">
        <f t="shared" ref="AR175:AR177" si="872">E175*Q175</f>
        <v>20856.9863</v>
      </c>
      <c r="AX175" s="29">
        <f t="shared" ref="AX175:BA175" si="852">H175/2</f>
        <v>6100</v>
      </c>
      <c r="AY175" s="29">
        <f t="shared" si="852"/>
        <v>610</v>
      </c>
      <c r="AZ175" s="29">
        <f t="shared" si="852"/>
        <v>610</v>
      </c>
      <c r="BA175" s="29">
        <f t="shared" si="852"/>
        <v>610</v>
      </c>
      <c r="BB175" s="29">
        <f t="shared" ref="BB175:BE175" si="853">H175/2*($E175)</f>
        <v>6100</v>
      </c>
      <c r="BC175" s="29">
        <f t="shared" si="853"/>
        <v>610</v>
      </c>
      <c r="BD175" s="29">
        <f t="shared" si="853"/>
        <v>610</v>
      </c>
      <c r="BE175" s="29">
        <f t="shared" si="853"/>
        <v>610</v>
      </c>
      <c r="BG175" s="29">
        <f t="shared" si="25"/>
        <v>3660</v>
      </c>
      <c r="BH175" s="29">
        <f t="shared" si="428"/>
        <v>43920</v>
      </c>
    </row>
    <row r="176" ht="24.75" customHeight="1">
      <c r="A176" s="21" t="s">
        <v>36</v>
      </c>
      <c r="B176" s="21">
        <v>2.0</v>
      </c>
      <c r="C176" s="22" t="s">
        <v>201</v>
      </c>
      <c r="D176" s="23" t="s">
        <v>203</v>
      </c>
      <c r="E176" s="21">
        <v>1.0</v>
      </c>
      <c r="F176" s="21">
        <v>2.0</v>
      </c>
      <c r="G176" s="24">
        <f t="shared" si="854"/>
        <v>263.1057534</v>
      </c>
      <c r="H176" s="24">
        <f t="shared" si="855"/>
        <v>6156</v>
      </c>
      <c r="I176" s="24">
        <f t="shared" si="856"/>
        <v>615.6</v>
      </c>
      <c r="J176" s="24">
        <f t="shared" si="857"/>
        <v>615.6</v>
      </c>
      <c r="K176" s="24">
        <f t="shared" si="858"/>
        <v>615.6</v>
      </c>
      <c r="L176" s="24">
        <f t="shared" si="859"/>
        <v>96033.6</v>
      </c>
      <c r="M176" s="24">
        <v>0.0</v>
      </c>
      <c r="N176" s="24"/>
      <c r="O176" s="24">
        <f t="shared" si="860"/>
        <v>1578.634521</v>
      </c>
      <c r="P176" s="24">
        <f t="shared" si="861"/>
        <v>1578.634521</v>
      </c>
      <c r="Q176" s="24">
        <f t="shared" si="862"/>
        <v>8905.117808</v>
      </c>
      <c r="R176" s="24">
        <f t="shared" si="863"/>
        <v>8905.117808</v>
      </c>
      <c r="S176" s="24">
        <f t="shared" si="864"/>
        <v>106517.3523</v>
      </c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6">
        <v>5700.0</v>
      </c>
      <c r="AH176" s="27">
        <v>0.08</v>
      </c>
      <c r="AI176" s="27">
        <f>AI175</f>
        <v>0.08</v>
      </c>
      <c r="AJ176" s="28">
        <f t="shared" si="865"/>
        <v>6156</v>
      </c>
      <c r="AK176" s="25"/>
      <c r="AL176" s="26" t="str">
        <f t="shared" si="866"/>
        <v/>
      </c>
      <c r="AM176" s="26">
        <f t="shared" si="867"/>
        <v>73872</v>
      </c>
      <c r="AN176" s="26">
        <f t="shared" si="868"/>
        <v>7387.2</v>
      </c>
      <c r="AO176" s="26">
        <f t="shared" si="869"/>
        <v>7387.2</v>
      </c>
      <c r="AP176" s="26">
        <f t="shared" si="870"/>
        <v>7387.2</v>
      </c>
      <c r="AQ176" s="26">
        <f t="shared" si="871"/>
        <v>1578.634521</v>
      </c>
      <c r="AR176" s="26">
        <f t="shared" si="872"/>
        <v>8905.117808</v>
      </c>
      <c r="AX176" s="29">
        <f t="shared" ref="AX176:BA176" si="873">H176/2</f>
        <v>3078</v>
      </c>
      <c r="AY176" s="29">
        <f t="shared" si="873"/>
        <v>307.8</v>
      </c>
      <c r="AZ176" s="29">
        <f t="shared" si="873"/>
        <v>307.8</v>
      </c>
      <c r="BA176" s="29">
        <f t="shared" si="873"/>
        <v>307.8</v>
      </c>
      <c r="BB176" s="29">
        <f t="shared" ref="BB176:BE176" si="874">H176/2*($E176)</f>
        <v>3078</v>
      </c>
      <c r="BC176" s="29">
        <f t="shared" si="874"/>
        <v>307.8</v>
      </c>
      <c r="BD176" s="29">
        <f t="shared" si="874"/>
        <v>307.8</v>
      </c>
      <c r="BE176" s="29">
        <f t="shared" si="874"/>
        <v>307.8</v>
      </c>
      <c r="BG176" s="29">
        <f t="shared" si="25"/>
        <v>1846.8</v>
      </c>
      <c r="BH176" s="29">
        <f t="shared" si="428"/>
        <v>22161.6</v>
      </c>
    </row>
    <row r="177" ht="24.75" customHeight="1">
      <c r="A177" s="21" t="s">
        <v>36</v>
      </c>
      <c r="B177" s="21">
        <v>2.0</v>
      </c>
      <c r="C177" s="22" t="s">
        <v>201</v>
      </c>
      <c r="D177" s="23" t="s">
        <v>204</v>
      </c>
      <c r="E177" s="21">
        <v>2.0</v>
      </c>
      <c r="F177" s="21">
        <v>2.0</v>
      </c>
      <c r="G177" s="24">
        <f t="shared" si="854"/>
        <v>236.3506849</v>
      </c>
      <c r="H177" s="24">
        <f t="shared" si="855"/>
        <v>5530</v>
      </c>
      <c r="I177" s="24">
        <f t="shared" si="856"/>
        <v>553</v>
      </c>
      <c r="J177" s="24">
        <f t="shared" si="857"/>
        <v>553</v>
      </c>
      <c r="K177" s="24">
        <f t="shared" si="858"/>
        <v>553</v>
      </c>
      <c r="L177" s="24">
        <f t="shared" si="859"/>
        <v>172536</v>
      </c>
      <c r="M177" s="24">
        <v>0.0</v>
      </c>
      <c r="N177" s="24"/>
      <c r="O177" s="24">
        <f t="shared" si="860"/>
        <v>1418.10411</v>
      </c>
      <c r="P177" s="24">
        <f t="shared" si="861"/>
        <v>2836.208219</v>
      </c>
      <c r="Q177" s="24">
        <f t="shared" si="862"/>
        <v>7999.561644</v>
      </c>
      <c r="R177" s="24">
        <f t="shared" si="863"/>
        <v>15999.12329</v>
      </c>
      <c r="S177" s="24">
        <f t="shared" si="864"/>
        <v>191371.3315</v>
      </c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6">
        <v>5120.0</v>
      </c>
      <c r="AH177" s="27">
        <f t="shared" ref="AH177:AI177" si="875">AH176</f>
        <v>0.08</v>
      </c>
      <c r="AI177" s="27">
        <f t="shared" si="875"/>
        <v>0.08</v>
      </c>
      <c r="AJ177" s="28">
        <f t="shared" si="865"/>
        <v>5529.6</v>
      </c>
      <c r="AK177" s="25"/>
      <c r="AL177" s="26" t="str">
        <f t="shared" si="866"/>
        <v/>
      </c>
      <c r="AM177" s="26">
        <f t="shared" si="867"/>
        <v>132720</v>
      </c>
      <c r="AN177" s="26">
        <f t="shared" si="868"/>
        <v>13272</v>
      </c>
      <c r="AO177" s="26">
        <f t="shared" si="869"/>
        <v>13272</v>
      </c>
      <c r="AP177" s="26">
        <f t="shared" si="870"/>
        <v>13272</v>
      </c>
      <c r="AQ177" s="26">
        <f t="shared" si="871"/>
        <v>2836.208219</v>
      </c>
      <c r="AR177" s="26">
        <f t="shared" si="872"/>
        <v>15999.12329</v>
      </c>
      <c r="AX177" s="29">
        <f t="shared" ref="AX177:BA177" si="876">H177/2</f>
        <v>2765</v>
      </c>
      <c r="AY177" s="29">
        <f t="shared" si="876"/>
        <v>276.5</v>
      </c>
      <c r="AZ177" s="29">
        <f t="shared" si="876"/>
        <v>276.5</v>
      </c>
      <c r="BA177" s="29">
        <f t="shared" si="876"/>
        <v>276.5</v>
      </c>
      <c r="BB177" s="29">
        <f t="shared" ref="BB177:BE177" si="877">H177/2*($E177)</f>
        <v>5530</v>
      </c>
      <c r="BC177" s="29">
        <f t="shared" si="877"/>
        <v>553</v>
      </c>
      <c r="BD177" s="29">
        <f t="shared" si="877"/>
        <v>553</v>
      </c>
      <c r="BE177" s="29">
        <f t="shared" si="877"/>
        <v>553</v>
      </c>
      <c r="BG177" s="29">
        <f t="shared" si="25"/>
        <v>3318</v>
      </c>
      <c r="BH177" s="29">
        <f t="shared" si="428"/>
        <v>39816</v>
      </c>
    </row>
    <row r="178" ht="24.75" customHeight="1">
      <c r="A178" s="31"/>
      <c r="B178" s="32"/>
      <c r="C178" s="15" t="s">
        <v>205</v>
      </c>
      <c r="D178" s="16" t="s">
        <v>206</v>
      </c>
      <c r="E178" s="16"/>
      <c r="F178" s="32"/>
      <c r="G178" s="16"/>
      <c r="H178" s="16"/>
      <c r="I178" s="16"/>
      <c r="J178" s="16"/>
      <c r="K178" s="16"/>
      <c r="L178" s="16"/>
      <c r="M178" s="33"/>
      <c r="N178" s="33"/>
      <c r="O178" s="33" t="str">
        <f>IF(G178="","",((G178*20)*0.3))</f>
        <v/>
      </c>
      <c r="P178" s="33"/>
      <c r="Q178" s="33"/>
      <c r="R178" s="33"/>
      <c r="S178" s="34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7"/>
      <c r="AI178" s="27"/>
      <c r="AJ178" s="28"/>
      <c r="AK178" s="25"/>
      <c r="AL178" s="35">
        <f t="shared" ref="AL178:AR178" si="878">SUM(AL175:AL177)</f>
        <v>146400</v>
      </c>
      <c r="AM178" s="35">
        <f t="shared" si="878"/>
        <v>206592</v>
      </c>
      <c r="AN178" s="35">
        <f t="shared" si="878"/>
        <v>35299.2</v>
      </c>
      <c r="AO178" s="35">
        <f t="shared" si="878"/>
        <v>35299.2</v>
      </c>
      <c r="AP178" s="35">
        <f t="shared" si="878"/>
        <v>35299.2</v>
      </c>
      <c r="AQ178" s="35">
        <f t="shared" si="878"/>
        <v>7543.390685</v>
      </c>
      <c r="AR178" s="35">
        <f t="shared" si="878"/>
        <v>45761.2274</v>
      </c>
      <c r="AS178" s="35">
        <f>SUM(AL178:AR178)</f>
        <v>512194.2181</v>
      </c>
      <c r="AT178" s="35">
        <f>SUM(S175:S177)</f>
        <v>512194.2181</v>
      </c>
      <c r="AU178" s="35">
        <f>AS178-AT178</f>
        <v>0</v>
      </c>
      <c r="AX178" s="29">
        <f t="shared" ref="AX178:BA178" si="879">H178/2</f>
        <v>0</v>
      </c>
      <c r="AY178" s="29">
        <f t="shared" si="879"/>
        <v>0</v>
      </c>
      <c r="AZ178" s="29">
        <f t="shared" si="879"/>
        <v>0</v>
      </c>
      <c r="BA178" s="29">
        <f t="shared" si="879"/>
        <v>0</v>
      </c>
      <c r="BB178" s="29">
        <f t="shared" ref="BB178:BE178" si="880">SUM(BB175:BB177)</f>
        <v>14708</v>
      </c>
      <c r="BC178" s="29">
        <f t="shared" si="880"/>
        <v>1470.8</v>
      </c>
      <c r="BD178" s="29">
        <f t="shared" si="880"/>
        <v>1470.8</v>
      </c>
      <c r="BE178" s="29">
        <f t="shared" si="880"/>
        <v>1470.8</v>
      </c>
      <c r="BG178" s="29">
        <f t="shared" si="25"/>
        <v>0</v>
      </c>
      <c r="BH178" s="29">
        <f t="shared" si="428"/>
        <v>0</v>
      </c>
    </row>
    <row r="179" ht="24.75" customHeight="1">
      <c r="A179" s="21" t="s">
        <v>29</v>
      </c>
      <c r="B179" s="21">
        <v>1.0</v>
      </c>
      <c r="C179" s="22" t="s">
        <v>205</v>
      </c>
      <c r="D179" s="43" t="s">
        <v>207</v>
      </c>
      <c r="E179" s="21">
        <v>1.0</v>
      </c>
      <c r="F179" s="21">
        <v>1.0</v>
      </c>
      <c r="G179" s="24">
        <f t="shared" ref="G179:G183" si="883">(((SUM(H179:K179))*12)/365)</f>
        <v>542.7945205</v>
      </c>
      <c r="H179" s="24">
        <f t="shared" ref="H179:H183" si="884">ROUNDUP(AJ179,0)</f>
        <v>12700</v>
      </c>
      <c r="I179" s="24">
        <f t="shared" ref="I179:I183" si="885">H179*0.1</f>
        <v>1270</v>
      </c>
      <c r="J179" s="24">
        <f t="shared" ref="J179:J183" si="886">H179*0.1</f>
        <v>1270</v>
      </c>
      <c r="K179" s="24">
        <f t="shared" ref="K179:K183" si="887">H179*0.1</f>
        <v>1270</v>
      </c>
      <c r="L179" s="24">
        <f t="shared" ref="L179:L183" si="888">((H179+I179+J179+K179)*12)*E179</f>
        <v>198120</v>
      </c>
      <c r="M179" s="24">
        <v>0.0</v>
      </c>
      <c r="N179" s="24"/>
      <c r="O179" s="24">
        <f t="shared" ref="O179:O183" si="889">IF(G179="","",((G179*20)*30%))</f>
        <v>3256.767123</v>
      </c>
      <c r="P179" s="24">
        <f t="shared" ref="P179:P183" si="890">O179*E179</f>
        <v>3256.767123</v>
      </c>
      <c r="Q179" s="24">
        <f t="shared" ref="Q179:Q183" si="891">IF(B179=1,(G179*40),(((((H179+I179)*12)/365)*40)))</f>
        <v>21711.78082</v>
      </c>
      <c r="R179" s="24">
        <f t="shared" ref="R179:R183" si="892">Q179*E179</f>
        <v>21711.78082</v>
      </c>
      <c r="S179" s="24">
        <f t="shared" ref="S179:S183" si="893">(((H179*12)+(I179*12)+(J179*12)+(K179*12)+(M179*12)+O179+Q179))*E179</f>
        <v>223088.5479</v>
      </c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6">
        <v>12700.0</v>
      </c>
      <c r="AH179" s="27">
        <v>0.0</v>
      </c>
      <c r="AI179" s="27">
        <f>AI177</f>
        <v>0.08</v>
      </c>
      <c r="AJ179" s="28">
        <f t="shared" ref="AJ179:AJ183" si="894">IF(B179=1,((AG179*AH179)+AG179),((AG179*AI179)+AG179))</f>
        <v>12700</v>
      </c>
      <c r="AK179" s="25"/>
      <c r="AL179" s="26">
        <f t="shared" ref="AL179:AL183" si="895">IF(B179=1,((E179*H179)*12),"")</f>
        <v>152400</v>
      </c>
      <c r="AM179" s="26" t="str">
        <f t="shared" ref="AM179:AM183" si="896">IF(B179=2,((E179*H179)*12),"")</f>
        <v/>
      </c>
      <c r="AN179" s="26">
        <f t="shared" ref="AN179:AN183" si="897">((I179*12)*E179)</f>
        <v>15240</v>
      </c>
      <c r="AO179" s="26">
        <f t="shared" ref="AO179:AO183" si="898">((J179*12)*E179)</f>
        <v>15240</v>
      </c>
      <c r="AP179" s="26">
        <f t="shared" ref="AP179:AP183" si="899">((K179*12)*E179)</f>
        <v>15240</v>
      </c>
      <c r="AQ179" s="26">
        <f t="shared" ref="AQ179:AQ183" si="900">O179*E179</f>
        <v>3256.767123</v>
      </c>
      <c r="AR179" s="26">
        <f t="shared" ref="AR179:AR183" si="901">E179*Q179</f>
        <v>21711.78082</v>
      </c>
      <c r="AX179" s="29">
        <f t="shared" ref="AX179:BA179" si="881">H179/2</f>
        <v>6350</v>
      </c>
      <c r="AY179" s="29">
        <f t="shared" si="881"/>
        <v>635</v>
      </c>
      <c r="AZ179" s="29">
        <f t="shared" si="881"/>
        <v>635</v>
      </c>
      <c r="BA179" s="29">
        <f t="shared" si="881"/>
        <v>635</v>
      </c>
      <c r="BB179" s="29">
        <f t="shared" ref="BB179:BE179" si="882">H179/2*($E179)</f>
        <v>6350</v>
      </c>
      <c r="BC179" s="29">
        <f t="shared" si="882"/>
        <v>635</v>
      </c>
      <c r="BD179" s="29">
        <f t="shared" si="882"/>
        <v>635</v>
      </c>
      <c r="BE179" s="29">
        <f t="shared" si="882"/>
        <v>635</v>
      </c>
      <c r="BG179" s="29">
        <f t="shared" si="25"/>
        <v>3810</v>
      </c>
      <c r="BH179" s="29">
        <f t="shared" si="428"/>
        <v>45720</v>
      </c>
    </row>
    <row r="180" ht="24.75" customHeight="1">
      <c r="A180" s="21" t="s">
        <v>36</v>
      </c>
      <c r="B180" s="21">
        <v>2.0</v>
      </c>
      <c r="C180" s="22" t="s">
        <v>205</v>
      </c>
      <c r="D180" s="43" t="s">
        <v>208</v>
      </c>
      <c r="E180" s="21">
        <v>1.0</v>
      </c>
      <c r="F180" s="21">
        <v>2.0</v>
      </c>
      <c r="G180" s="24">
        <f t="shared" si="883"/>
        <v>406.1983562</v>
      </c>
      <c r="H180" s="24">
        <f t="shared" si="884"/>
        <v>9504</v>
      </c>
      <c r="I180" s="24">
        <f t="shared" si="885"/>
        <v>950.4</v>
      </c>
      <c r="J180" s="24">
        <f t="shared" si="886"/>
        <v>950.4</v>
      </c>
      <c r="K180" s="24">
        <f t="shared" si="887"/>
        <v>950.4</v>
      </c>
      <c r="L180" s="24">
        <f t="shared" si="888"/>
        <v>148262.4</v>
      </c>
      <c r="M180" s="24">
        <v>0.0</v>
      </c>
      <c r="N180" s="24"/>
      <c r="O180" s="24">
        <f t="shared" si="889"/>
        <v>2437.190137</v>
      </c>
      <c r="P180" s="24">
        <f t="shared" si="890"/>
        <v>2437.190137</v>
      </c>
      <c r="Q180" s="24">
        <f t="shared" si="891"/>
        <v>13748.25205</v>
      </c>
      <c r="R180" s="24">
        <f t="shared" si="892"/>
        <v>13748.25205</v>
      </c>
      <c r="S180" s="24">
        <f t="shared" si="893"/>
        <v>164447.8422</v>
      </c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6">
        <v>8800.0</v>
      </c>
      <c r="AH180" s="27">
        <v>0.08</v>
      </c>
      <c r="AI180" s="27">
        <f>AI179</f>
        <v>0.08</v>
      </c>
      <c r="AJ180" s="28">
        <f t="shared" si="894"/>
        <v>9504</v>
      </c>
      <c r="AK180" s="25"/>
      <c r="AL180" s="26" t="str">
        <f t="shared" si="895"/>
        <v/>
      </c>
      <c r="AM180" s="26">
        <f t="shared" si="896"/>
        <v>114048</v>
      </c>
      <c r="AN180" s="26">
        <f t="shared" si="897"/>
        <v>11404.8</v>
      </c>
      <c r="AO180" s="26">
        <f t="shared" si="898"/>
        <v>11404.8</v>
      </c>
      <c r="AP180" s="26">
        <f t="shared" si="899"/>
        <v>11404.8</v>
      </c>
      <c r="AQ180" s="26">
        <f t="shared" si="900"/>
        <v>2437.190137</v>
      </c>
      <c r="AR180" s="26">
        <f t="shared" si="901"/>
        <v>13748.25205</v>
      </c>
      <c r="AX180" s="29">
        <f t="shared" ref="AX180:BA180" si="902">H180/2</f>
        <v>4752</v>
      </c>
      <c r="AY180" s="29">
        <f t="shared" si="902"/>
        <v>475.2</v>
      </c>
      <c r="AZ180" s="29">
        <f t="shared" si="902"/>
        <v>475.2</v>
      </c>
      <c r="BA180" s="29">
        <f t="shared" si="902"/>
        <v>475.2</v>
      </c>
      <c r="BB180" s="29">
        <f t="shared" ref="BB180:BE180" si="903">H180/2*($E180)</f>
        <v>4752</v>
      </c>
      <c r="BC180" s="29">
        <f t="shared" si="903"/>
        <v>475.2</v>
      </c>
      <c r="BD180" s="29">
        <f t="shared" si="903"/>
        <v>475.2</v>
      </c>
      <c r="BE180" s="29">
        <f t="shared" si="903"/>
        <v>475.2</v>
      </c>
      <c r="BG180" s="29">
        <f t="shared" si="25"/>
        <v>2851.2</v>
      </c>
      <c r="BH180" s="29">
        <f t="shared" si="428"/>
        <v>34214.4</v>
      </c>
    </row>
    <row r="181" ht="24.75" customHeight="1">
      <c r="A181" s="21" t="s">
        <v>36</v>
      </c>
      <c r="B181" s="21">
        <v>2.0</v>
      </c>
      <c r="C181" s="22" t="s">
        <v>205</v>
      </c>
      <c r="D181" s="43" t="s">
        <v>209</v>
      </c>
      <c r="E181" s="21">
        <v>3.0</v>
      </c>
      <c r="F181" s="21">
        <v>2.0</v>
      </c>
      <c r="G181" s="24">
        <f t="shared" si="883"/>
        <v>339.2679452</v>
      </c>
      <c r="H181" s="24">
        <f t="shared" si="884"/>
        <v>7938</v>
      </c>
      <c r="I181" s="24">
        <f t="shared" si="885"/>
        <v>793.8</v>
      </c>
      <c r="J181" s="24">
        <f t="shared" si="886"/>
        <v>793.8</v>
      </c>
      <c r="K181" s="24">
        <f t="shared" si="887"/>
        <v>793.8</v>
      </c>
      <c r="L181" s="24">
        <f t="shared" si="888"/>
        <v>371498.4</v>
      </c>
      <c r="M181" s="24">
        <v>0.0</v>
      </c>
      <c r="N181" s="24"/>
      <c r="O181" s="24">
        <f t="shared" si="889"/>
        <v>2035.607671</v>
      </c>
      <c r="P181" s="24">
        <f t="shared" si="890"/>
        <v>6106.823014</v>
      </c>
      <c r="Q181" s="24">
        <f t="shared" si="891"/>
        <v>11482.91507</v>
      </c>
      <c r="R181" s="24">
        <f t="shared" si="892"/>
        <v>34448.74521</v>
      </c>
      <c r="S181" s="24">
        <f t="shared" si="893"/>
        <v>412053.9682</v>
      </c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6">
        <v>7350.0</v>
      </c>
      <c r="AH181" s="27">
        <f t="shared" ref="AH181:AI181" si="904">AH180</f>
        <v>0.08</v>
      </c>
      <c r="AI181" s="27">
        <f t="shared" si="904"/>
        <v>0.08</v>
      </c>
      <c r="AJ181" s="28">
        <f t="shared" si="894"/>
        <v>7938</v>
      </c>
      <c r="AK181" s="25"/>
      <c r="AL181" s="26" t="str">
        <f t="shared" si="895"/>
        <v/>
      </c>
      <c r="AM181" s="26">
        <f t="shared" si="896"/>
        <v>285768</v>
      </c>
      <c r="AN181" s="26">
        <f t="shared" si="897"/>
        <v>28576.8</v>
      </c>
      <c r="AO181" s="26">
        <f t="shared" si="898"/>
        <v>28576.8</v>
      </c>
      <c r="AP181" s="26">
        <f t="shared" si="899"/>
        <v>28576.8</v>
      </c>
      <c r="AQ181" s="26">
        <f t="shared" si="900"/>
        <v>6106.823014</v>
      </c>
      <c r="AR181" s="26">
        <f t="shared" si="901"/>
        <v>34448.74521</v>
      </c>
      <c r="AX181" s="29">
        <f t="shared" ref="AX181:BA181" si="905">H181/2</f>
        <v>3969</v>
      </c>
      <c r="AY181" s="29">
        <f t="shared" si="905"/>
        <v>396.9</v>
      </c>
      <c r="AZ181" s="29">
        <f t="shared" si="905"/>
        <v>396.9</v>
      </c>
      <c r="BA181" s="29">
        <f t="shared" si="905"/>
        <v>396.9</v>
      </c>
      <c r="BB181" s="29">
        <f t="shared" ref="BB181:BE181" si="906">H181/2*($E181)</f>
        <v>11907</v>
      </c>
      <c r="BC181" s="29">
        <f t="shared" si="906"/>
        <v>1190.7</v>
      </c>
      <c r="BD181" s="29">
        <f t="shared" si="906"/>
        <v>1190.7</v>
      </c>
      <c r="BE181" s="29">
        <f t="shared" si="906"/>
        <v>1190.7</v>
      </c>
      <c r="BG181" s="29">
        <f t="shared" si="25"/>
        <v>7144.2</v>
      </c>
      <c r="BH181" s="29">
        <f t="shared" si="428"/>
        <v>85730.4</v>
      </c>
    </row>
    <row r="182" ht="24.75" customHeight="1">
      <c r="A182" s="21" t="s">
        <v>36</v>
      </c>
      <c r="B182" s="21">
        <v>2.0</v>
      </c>
      <c r="C182" s="22" t="s">
        <v>205</v>
      </c>
      <c r="D182" s="43" t="s">
        <v>210</v>
      </c>
      <c r="E182" s="21">
        <v>1.0</v>
      </c>
      <c r="F182" s="21">
        <v>2.0</v>
      </c>
      <c r="G182" s="24">
        <f t="shared" si="883"/>
        <v>261.0542466</v>
      </c>
      <c r="H182" s="24">
        <f t="shared" si="884"/>
        <v>6108</v>
      </c>
      <c r="I182" s="24">
        <f t="shared" si="885"/>
        <v>610.8</v>
      </c>
      <c r="J182" s="24">
        <f t="shared" si="886"/>
        <v>610.8</v>
      </c>
      <c r="K182" s="24">
        <f t="shared" si="887"/>
        <v>610.8</v>
      </c>
      <c r="L182" s="24">
        <f t="shared" si="888"/>
        <v>95284.8</v>
      </c>
      <c r="M182" s="24">
        <v>0.0</v>
      </c>
      <c r="N182" s="24"/>
      <c r="O182" s="24">
        <f t="shared" si="889"/>
        <v>1566.325479</v>
      </c>
      <c r="P182" s="24">
        <f t="shared" si="890"/>
        <v>1566.325479</v>
      </c>
      <c r="Q182" s="24">
        <f t="shared" si="891"/>
        <v>8835.682192</v>
      </c>
      <c r="R182" s="24">
        <f t="shared" si="892"/>
        <v>8835.682192</v>
      </c>
      <c r="S182" s="24">
        <f t="shared" si="893"/>
        <v>105686.8077</v>
      </c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44">
        <v>5655.0</v>
      </c>
      <c r="AH182" s="27">
        <f t="shared" ref="AH182:AI182" si="907">AH181</f>
        <v>0.08</v>
      </c>
      <c r="AI182" s="27">
        <f t="shared" si="907"/>
        <v>0.08</v>
      </c>
      <c r="AJ182" s="28">
        <f t="shared" si="894"/>
        <v>6107.4</v>
      </c>
      <c r="AK182" s="25"/>
      <c r="AL182" s="26" t="str">
        <f t="shared" si="895"/>
        <v/>
      </c>
      <c r="AM182" s="26">
        <f t="shared" si="896"/>
        <v>73296</v>
      </c>
      <c r="AN182" s="26">
        <f t="shared" si="897"/>
        <v>7329.6</v>
      </c>
      <c r="AO182" s="26">
        <f t="shared" si="898"/>
        <v>7329.6</v>
      </c>
      <c r="AP182" s="26">
        <f t="shared" si="899"/>
        <v>7329.6</v>
      </c>
      <c r="AQ182" s="26">
        <f t="shared" si="900"/>
        <v>1566.325479</v>
      </c>
      <c r="AR182" s="26">
        <f t="shared" si="901"/>
        <v>8835.682192</v>
      </c>
      <c r="AX182" s="29">
        <f t="shared" ref="AX182:BA182" si="908">H182/2</f>
        <v>3054</v>
      </c>
      <c r="AY182" s="29">
        <f t="shared" si="908"/>
        <v>305.4</v>
      </c>
      <c r="AZ182" s="29">
        <f t="shared" si="908"/>
        <v>305.4</v>
      </c>
      <c r="BA182" s="29">
        <f t="shared" si="908"/>
        <v>305.4</v>
      </c>
      <c r="BB182" s="29">
        <f t="shared" ref="BB182:BE182" si="909">H182/2*($E182)</f>
        <v>3054</v>
      </c>
      <c r="BC182" s="29">
        <f t="shared" si="909"/>
        <v>305.4</v>
      </c>
      <c r="BD182" s="29">
        <f t="shared" si="909"/>
        <v>305.4</v>
      </c>
      <c r="BE182" s="29">
        <f t="shared" si="909"/>
        <v>305.4</v>
      </c>
      <c r="BG182" s="29">
        <f t="shared" si="25"/>
        <v>1832.4</v>
      </c>
      <c r="BH182" s="29">
        <f t="shared" si="428"/>
        <v>21988.8</v>
      </c>
    </row>
    <row r="183" ht="24.75" customHeight="1">
      <c r="A183" s="21" t="s">
        <v>36</v>
      </c>
      <c r="B183" s="21">
        <v>2.0</v>
      </c>
      <c r="C183" s="22" t="s">
        <v>205</v>
      </c>
      <c r="D183" s="43" t="s">
        <v>211</v>
      </c>
      <c r="E183" s="21">
        <v>6.0</v>
      </c>
      <c r="F183" s="21">
        <v>2.0</v>
      </c>
      <c r="G183" s="24">
        <f t="shared" si="883"/>
        <v>255.2843836</v>
      </c>
      <c r="H183" s="24">
        <f t="shared" si="884"/>
        <v>5973</v>
      </c>
      <c r="I183" s="24">
        <f t="shared" si="885"/>
        <v>597.3</v>
      </c>
      <c r="J183" s="24">
        <f t="shared" si="886"/>
        <v>597.3</v>
      </c>
      <c r="K183" s="24">
        <f t="shared" si="887"/>
        <v>597.3</v>
      </c>
      <c r="L183" s="24">
        <f t="shared" si="888"/>
        <v>559072.8</v>
      </c>
      <c r="M183" s="24">
        <v>0.0</v>
      </c>
      <c r="N183" s="24"/>
      <c r="O183" s="24">
        <f t="shared" si="889"/>
        <v>1531.706301</v>
      </c>
      <c r="P183" s="24">
        <f t="shared" si="890"/>
        <v>9190.237808</v>
      </c>
      <c r="Q183" s="24">
        <f t="shared" si="891"/>
        <v>8640.394521</v>
      </c>
      <c r="R183" s="24">
        <f t="shared" si="892"/>
        <v>51842.36712</v>
      </c>
      <c r="S183" s="24">
        <f t="shared" si="893"/>
        <v>620105.4049</v>
      </c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44">
        <v>5530.0</v>
      </c>
      <c r="AH183" s="27">
        <f t="shared" ref="AH183:AI183" si="910">AH182</f>
        <v>0.08</v>
      </c>
      <c r="AI183" s="27">
        <f t="shared" si="910"/>
        <v>0.08</v>
      </c>
      <c r="AJ183" s="28">
        <f t="shared" si="894"/>
        <v>5972.4</v>
      </c>
      <c r="AK183" s="25"/>
      <c r="AL183" s="26" t="str">
        <f t="shared" si="895"/>
        <v/>
      </c>
      <c r="AM183" s="26">
        <f t="shared" si="896"/>
        <v>430056</v>
      </c>
      <c r="AN183" s="26">
        <f t="shared" si="897"/>
        <v>43005.6</v>
      </c>
      <c r="AO183" s="26">
        <f t="shared" si="898"/>
        <v>43005.6</v>
      </c>
      <c r="AP183" s="26">
        <f t="shared" si="899"/>
        <v>43005.6</v>
      </c>
      <c r="AQ183" s="26">
        <f t="shared" si="900"/>
        <v>9190.237808</v>
      </c>
      <c r="AR183" s="26">
        <f t="shared" si="901"/>
        <v>51842.36712</v>
      </c>
      <c r="AX183" s="29">
        <f t="shared" ref="AX183:BA183" si="911">H183/2</f>
        <v>2986.5</v>
      </c>
      <c r="AY183" s="29">
        <f t="shared" si="911"/>
        <v>298.65</v>
      </c>
      <c r="AZ183" s="29">
        <f t="shared" si="911"/>
        <v>298.65</v>
      </c>
      <c r="BA183" s="29">
        <f t="shared" si="911"/>
        <v>298.65</v>
      </c>
      <c r="BB183" s="29">
        <f t="shared" ref="BB183:BE183" si="912">H183/2*($E183)</f>
        <v>17919</v>
      </c>
      <c r="BC183" s="29">
        <f t="shared" si="912"/>
        <v>1791.9</v>
      </c>
      <c r="BD183" s="29">
        <f t="shared" si="912"/>
        <v>1791.9</v>
      </c>
      <c r="BE183" s="29">
        <f t="shared" si="912"/>
        <v>1791.9</v>
      </c>
      <c r="BG183" s="29">
        <f t="shared" si="25"/>
        <v>10751.4</v>
      </c>
      <c r="BH183" s="29">
        <f t="shared" si="428"/>
        <v>129016.8</v>
      </c>
    </row>
    <row r="184" ht="24.75" customHeight="1">
      <c r="A184" s="31"/>
      <c r="B184" s="32"/>
      <c r="C184" s="15" t="s">
        <v>212</v>
      </c>
      <c r="D184" s="16" t="s">
        <v>213</v>
      </c>
      <c r="E184" s="16"/>
      <c r="F184" s="32"/>
      <c r="G184" s="16"/>
      <c r="H184" s="16"/>
      <c r="I184" s="16"/>
      <c r="J184" s="16"/>
      <c r="K184" s="16"/>
      <c r="L184" s="16"/>
      <c r="M184" s="33"/>
      <c r="N184" s="33"/>
      <c r="O184" s="33" t="str">
        <f>IF(G184="","",((G184*20)*0.3))</f>
        <v/>
      </c>
      <c r="P184" s="33"/>
      <c r="Q184" s="33"/>
      <c r="R184" s="33"/>
      <c r="S184" s="34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7"/>
      <c r="AI184" s="27"/>
      <c r="AJ184" s="28"/>
      <c r="AK184" s="25"/>
      <c r="AL184" s="45">
        <f t="shared" ref="AL184:AR184" si="913">SUM(AL179:AL183)</f>
        <v>152400</v>
      </c>
      <c r="AM184" s="45">
        <f t="shared" si="913"/>
        <v>903168</v>
      </c>
      <c r="AN184" s="45">
        <f t="shared" si="913"/>
        <v>105556.8</v>
      </c>
      <c r="AO184" s="45">
        <f t="shared" si="913"/>
        <v>105556.8</v>
      </c>
      <c r="AP184" s="45">
        <f t="shared" si="913"/>
        <v>105556.8</v>
      </c>
      <c r="AQ184" s="45">
        <f t="shared" si="913"/>
        <v>22557.34356</v>
      </c>
      <c r="AR184" s="45">
        <f t="shared" si="913"/>
        <v>130586.8274</v>
      </c>
      <c r="AS184" s="35">
        <f>SUM(AL184:AR184)</f>
        <v>1525382.571</v>
      </c>
      <c r="AT184" s="35">
        <f>SUM(S179:S183)</f>
        <v>1525382.571</v>
      </c>
      <c r="AU184" s="35">
        <f>AS184-AT184</f>
        <v>-0.0000000002328306437</v>
      </c>
      <c r="AX184" s="29">
        <f t="shared" ref="AX184:BA184" si="914">H184/2</f>
        <v>0</v>
      </c>
      <c r="AY184" s="29">
        <f t="shared" si="914"/>
        <v>0</v>
      </c>
      <c r="AZ184" s="29">
        <f t="shared" si="914"/>
        <v>0</v>
      </c>
      <c r="BA184" s="29">
        <f t="shared" si="914"/>
        <v>0</v>
      </c>
      <c r="BB184" s="29">
        <f t="shared" ref="BB184:BE184" si="915">SUM(BB179:BB183)</f>
        <v>43982</v>
      </c>
      <c r="BC184" s="29">
        <f t="shared" si="915"/>
        <v>4398.2</v>
      </c>
      <c r="BD184" s="29">
        <f t="shared" si="915"/>
        <v>4398.2</v>
      </c>
      <c r="BE184" s="29">
        <f t="shared" si="915"/>
        <v>4398.2</v>
      </c>
      <c r="BG184" s="29">
        <f t="shared" si="25"/>
        <v>0</v>
      </c>
      <c r="BH184" s="29">
        <f t="shared" si="428"/>
        <v>0</v>
      </c>
    </row>
    <row r="185" ht="24.75" customHeight="1">
      <c r="A185" s="21" t="s">
        <v>29</v>
      </c>
      <c r="B185" s="21">
        <v>1.0</v>
      </c>
      <c r="C185" s="22" t="s">
        <v>212</v>
      </c>
      <c r="D185" s="23" t="s">
        <v>214</v>
      </c>
      <c r="E185" s="21">
        <v>1.0</v>
      </c>
      <c r="F185" s="21">
        <v>1.0</v>
      </c>
      <c r="G185" s="24">
        <f t="shared" ref="G185:G189" si="918">(((SUM(H185:K185))*12)/365)</f>
        <v>760.7671233</v>
      </c>
      <c r="H185" s="24">
        <f t="shared" ref="H185:H189" si="919">ROUNDUP(AJ185,0)</f>
        <v>17800</v>
      </c>
      <c r="I185" s="24">
        <f t="shared" ref="I185:I189" si="920">H185*0.1</f>
        <v>1780</v>
      </c>
      <c r="J185" s="24">
        <f t="shared" ref="J185:J189" si="921">H185*0.1</f>
        <v>1780</v>
      </c>
      <c r="K185" s="24">
        <f t="shared" ref="K185:K189" si="922">H185*0.1</f>
        <v>1780</v>
      </c>
      <c r="L185" s="24">
        <f t="shared" ref="L185:L189" si="923">((H185+I185+J185+K185)*12)*E185</f>
        <v>277680</v>
      </c>
      <c r="M185" s="24">
        <v>0.0</v>
      </c>
      <c r="N185" s="24"/>
      <c r="O185" s="24">
        <f t="shared" ref="O185:O189" si="924">IF(G185="","",((G185*20)*30%))</f>
        <v>4564.60274</v>
      </c>
      <c r="P185" s="24">
        <f t="shared" ref="P185:P189" si="925">O185*E185</f>
        <v>4564.60274</v>
      </c>
      <c r="Q185" s="24">
        <f t="shared" ref="Q185:Q189" si="926">IF(B185=1,(G185*40),(((((H185+I185)*12)/365)*40)))</f>
        <v>30430.68493</v>
      </c>
      <c r="R185" s="24">
        <f t="shared" ref="R185:R189" si="927">Q185*E185</f>
        <v>30430.68493</v>
      </c>
      <c r="S185" s="24">
        <f t="shared" ref="S185:S189" si="928">(((H185*12)+(I185*12)+(J185*12)+(K185*12)+(M185*12)+O185+Q185))*E185</f>
        <v>312675.2877</v>
      </c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6">
        <v>17800.0</v>
      </c>
      <c r="AH185" s="27">
        <v>0.0</v>
      </c>
      <c r="AI185" s="27">
        <f>AI183</f>
        <v>0.08</v>
      </c>
      <c r="AJ185" s="28">
        <f t="shared" ref="AJ185:AJ189" si="929">IF(B185=1,((AG185*AH185)+AG185),((AG185*AI185)+AG185))</f>
        <v>17800</v>
      </c>
      <c r="AK185" s="25"/>
      <c r="AL185" s="26">
        <f t="shared" ref="AL185:AL189" si="930">IF(B185=1,((E185*H185)*12),"")</f>
        <v>213600</v>
      </c>
      <c r="AM185" s="26" t="str">
        <f t="shared" ref="AM185:AM189" si="931">IF(B185=2,((E185*H185)*12),"")</f>
        <v/>
      </c>
      <c r="AN185" s="26">
        <f t="shared" ref="AN185:AN189" si="932">((I185*12)*E185)</f>
        <v>21360</v>
      </c>
      <c r="AO185" s="26">
        <f t="shared" ref="AO185:AO189" si="933">((J185*12)*E185)</f>
        <v>21360</v>
      </c>
      <c r="AP185" s="26">
        <f t="shared" ref="AP185:AP189" si="934">((K185*12)*E185)</f>
        <v>21360</v>
      </c>
      <c r="AQ185" s="26">
        <f t="shared" ref="AQ185:AQ189" si="935">O185*E185</f>
        <v>4564.60274</v>
      </c>
      <c r="AR185" s="26">
        <f t="shared" ref="AR185:AR189" si="936">E185*Q185</f>
        <v>30430.68493</v>
      </c>
      <c r="AX185" s="29">
        <f t="shared" ref="AX185:BA185" si="916">H185/2</f>
        <v>8900</v>
      </c>
      <c r="AY185" s="29">
        <f t="shared" si="916"/>
        <v>890</v>
      </c>
      <c r="AZ185" s="29">
        <f t="shared" si="916"/>
        <v>890</v>
      </c>
      <c r="BA185" s="29">
        <f t="shared" si="916"/>
        <v>890</v>
      </c>
      <c r="BB185" s="29">
        <f t="shared" ref="BB185:BE185" si="917">H185/2*($E185)</f>
        <v>8900</v>
      </c>
      <c r="BC185" s="29">
        <f t="shared" si="917"/>
        <v>890</v>
      </c>
      <c r="BD185" s="29">
        <f t="shared" si="917"/>
        <v>890</v>
      </c>
      <c r="BE185" s="29">
        <f t="shared" si="917"/>
        <v>890</v>
      </c>
      <c r="BG185" s="29">
        <f t="shared" si="25"/>
        <v>5340</v>
      </c>
      <c r="BH185" s="29">
        <f t="shared" si="428"/>
        <v>64080</v>
      </c>
    </row>
    <row r="186" ht="24.75" customHeight="1">
      <c r="A186" s="21" t="s">
        <v>29</v>
      </c>
      <c r="B186" s="21">
        <v>1.0</v>
      </c>
      <c r="C186" s="22" t="s">
        <v>212</v>
      </c>
      <c r="D186" s="23" t="s">
        <v>35</v>
      </c>
      <c r="E186" s="21">
        <v>1.0</v>
      </c>
      <c r="F186" s="21">
        <v>1.0</v>
      </c>
      <c r="G186" s="24">
        <f t="shared" si="918"/>
        <v>475.4367123</v>
      </c>
      <c r="H186" s="24">
        <f t="shared" si="919"/>
        <v>11124</v>
      </c>
      <c r="I186" s="24">
        <f t="shared" si="920"/>
        <v>1112.4</v>
      </c>
      <c r="J186" s="24">
        <f t="shared" si="921"/>
        <v>1112.4</v>
      </c>
      <c r="K186" s="24">
        <f t="shared" si="922"/>
        <v>1112.4</v>
      </c>
      <c r="L186" s="24">
        <f t="shared" si="923"/>
        <v>173534.4</v>
      </c>
      <c r="M186" s="24">
        <v>0.0</v>
      </c>
      <c r="N186" s="24"/>
      <c r="O186" s="24">
        <f t="shared" si="924"/>
        <v>2852.620274</v>
      </c>
      <c r="P186" s="24">
        <f t="shared" si="925"/>
        <v>2852.620274</v>
      </c>
      <c r="Q186" s="24">
        <f t="shared" si="926"/>
        <v>19017.46849</v>
      </c>
      <c r="R186" s="24">
        <f t="shared" si="927"/>
        <v>19017.46849</v>
      </c>
      <c r="S186" s="24">
        <f t="shared" si="928"/>
        <v>195404.4888</v>
      </c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6">
        <v>10300.0</v>
      </c>
      <c r="AH186" s="27">
        <v>0.08</v>
      </c>
      <c r="AI186" s="27">
        <f>AI185</f>
        <v>0.08</v>
      </c>
      <c r="AJ186" s="28">
        <f t="shared" si="929"/>
        <v>11124</v>
      </c>
      <c r="AK186" s="25"/>
      <c r="AL186" s="26">
        <f t="shared" si="930"/>
        <v>133488</v>
      </c>
      <c r="AM186" s="26" t="str">
        <f t="shared" si="931"/>
        <v/>
      </c>
      <c r="AN186" s="26">
        <f t="shared" si="932"/>
        <v>13348.8</v>
      </c>
      <c r="AO186" s="26">
        <f t="shared" si="933"/>
        <v>13348.8</v>
      </c>
      <c r="AP186" s="26">
        <f t="shared" si="934"/>
        <v>13348.8</v>
      </c>
      <c r="AQ186" s="26">
        <f t="shared" si="935"/>
        <v>2852.620274</v>
      </c>
      <c r="AR186" s="26">
        <f t="shared" si="936"/>
        <v>19017.46849</v>
      </c>
      <c r="AX186" s="29">
        <f t="shared" ref="AX186:BA186" si="937">H186/2</f>
        <v>5562</v>
      </c>
      <c r="AY186" s="29">
        <f t="shared" si="937"/>
        <v>556.2</v>
      </c>
      <c r="AZ186" s="29">
        <f t="shared" si="937"/>
        <v>556.2</v>
      </c>
      <c r="BA186" s="29">
        <f t="shared" si="937"/>
        <v>556.2</v>
      </c>
      <c r="BB186" s="29">
        <f t="shared" ref="BB186:BE186" si="938">H186/2*($E186)</f>
        <v>5562</v>
      </c>
      <c r="BC186" s="29">
        <f t="shared" si="938"/>
        <v>556.2</v>
      </c>
      <c r="BD186" s="29">
        <f t="shared" si="938"/>
        <v>556.2</v>
      </c>
      <c r="BE186" s="29">
        <f t="shared" si="938"/>
        <v>556.2</v>
      </c>
      <c r="BG186" s="29">
        <f t="shared" si="25"/>
        <v>3337.2</v>
      </c>
      <c r="BH186" s="29">
        <f t="shared" si="428"/>
        <v>40046.4</v>
      </c>
    </row>
    <row r="187" ht="24.75" customHeight="1">
      <c r="A187" s="21" t="s">
        <v>29</v>
      </c>
      <c r="B187" s="21">
        <v>1.0</v>
      </c>
      <c r="C187" s="22" t="s">
        <v>212</v>
      </c>
      <c r="D187" s="23" t="s">
        <v>215</v>
      </c>
      <c r="E187" s="21">
        <v>1.0</v>
      </c>
      <c r="F187" s="21">
        <v>1.0</v>
      </c>
      <c r="G187" s="24">
        <f t="shared" si="918"/>
        <v>401.5824658</v>
      </c>
      <c r="H187" s="24">
        <f t="shared" si="919"/>
        <v>9396</v>
      </c>
      <c r="I187" s="24">
        <f t="shared" si="920"/>
        <v>939.6</v>
      </c>
      <c r="J187" s="24">
        <f t="shared" si="921"/>
        <v>939.6</v>
      </c>
      <c r="K187" s="24">
        <f t="shared" si="922"/>
        <v>939.6</v>
      </c>
      <c r="L187" s="24">
        <f t="shared" si="923"/>
        <v>146577.6</v>
      </c>
      <c r="M187" s="24">
        <v>0.0</v>
      </c>
      <c r="N187" s="24"/>
      <c r="O187" s="24">
        <f t="shared" si="924"/>
        <v>2409.494795</v>
      </c>
      <c r="P187" s="24">
        <f t="shared" si="925"/>
        <v>2409.494795</v>
      </c>
      <c r="Q187" s="24">
        <f t="shared" si="926"/>
        <v>16063.29863</v>
      </c>
      <c r="R187" s="24">
        <f t="shared" si="927"/>
        <v>16063.29863</v>
      </c>
      <c r="S187" s="24">
        <f t="shared" si="928"/>
        <v>165050.3934</v>
      </c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6">
        <v>8700.0</v>
      </c>
      <c r="AH187" s="27">
        <f t="shared" ref="AH187:AI187" si="939">AH186</f>
        <v>0.08</v>
      </c>
      <c r="AI187" s="27">
        <f t="shared" si="939"/>
        <v>0.08</v>
      </c>
      <c r="AJ187" s="28">
        <f t="shared" si="929"/>
        <v>9396</v>
      </c>
      <c r="AK187" s="25"/>
      <c r="AL187" s="26">
        <f t="shared" si="930"/>
        <v>112752</v>
      </c>
      <c r="AM187" s="26" t="str">
        <f t="shared" si="931"/>
        <v/>
      </c>
      <c r="AN187" s="26">
        <f t="shared" si="932"/>
        <v>11275.2</v>
      </c>
      <c r="AO187" s="26">
        <f t="shared" si="933"/>
        <v>11275.2</v>
      </c>
      <c r="AP187" s="26">
        <f t="shared" si="934"/>
        <v>11275.2</v>
      </c>
      <c r="AQ187" s="26">
        <f t="shared" si="935"/>
        <v>2409.494795</v>
      </c>
      <c r="AR187" s="26">
        <f t="shared" si="936"/>
        <v>16063.29863</v>
      </c>
      <c r="AX187" s="29">
        <f t="shared" ref="AX187:BA187" si="940">H187/2</f>
        <v>4698</v>
      </c>
      <c r="AY187" s="29">
        <f t="shared" si="940"/>
        <v>469.8</v>
      </c>
      <c r="AZ187" s="29">
        <f t="shared" si="940"/>
        <v>469.8</v>
      </c>
      <c r="BA187" s="29">
        <f t="shared" si="940"/>
        <v>469.8</v>
      </c>
      <c r="BB187" s="29">
        <f t="shared" ref="BB187:BE187" si="941">H187/2*($E187)</f>
        <v>4698</v>
      </c>
      <c r="BC187" s="29">
        <f t="shared" si="941"/>
        <v>469.8</v>
      </c>
      <c r="BD187" s="29">
        <f t="shared" si="941"/>
        <v>469.8</v>
      </c>
      <c r="BE187" s="29">
        <f t="shared" si="941"/>
        <v>469.8</v>
      </c>
      <c r="BG187" s="29">
        <f t="shared" si="25"/>
        <v>2818.8</v>
      </c>
      <c r="BH187" s="29">
        <f t="shared" si="428"/>
        <v>33825.6</v>
      </c>
    </row>
    <row r="188" ht="24.75" customHeight="1">
      <c r="A188" s="21" t="s">
        <v>36</v>
      </c>
      <c r="B188" s="21">
        <v>2.0</v>
      </c>
      <c r="C188" s="22" t="s">
        <v>212</v>
      </c>
      <c r="D188" s="23" t="s">
        <v>216</v>
      </c>
      <c r="E188" s="21">
        <v>1.0</v>
      </c>
      <c r="F188" s="21">
        <v>2.0</v>
      </c>
      <c r="G188" s="24">
        <f t="shared" si="918"/>
        <v>392.8208219</v>
      </c>
      <c r="H188" s="24">
        <f t="shared" si="919"/>
        <v>9191</v>
      </c>
      <c r="I188" s="24">
        <f t="shared" si="920"/>
        <v>919.1</v>
      </c>
      <c r="J188" s="24">
        <f t="shared" si="921"/>
        <v>919.1</v>
      </c>
      <c r="K188" s="24">
        <f t="shared" si="922"/>
        <v>919.1</v>
      </c>
      <c r="L188" s="24">
        <f t="shared" si="923"/>
        <v>143379.6</v>
      </c>
      <c r="M188" s="24">
        <v>0.0</v>
      </c>
      <c r="N188" s="24"/>
      <c r="O188" s="24">
        <f t="shared" si="924"/>
        <v>2356.924932</v>
      </c>
      <c r="P188" s="24">
        <f t="shared" si="925"/>
        <v>2356.924932</v>
      </c>
      <c r="Q188" s="24">
        <f t="shared" si="926"/>
        <v>13295.47397</v>
      </c>
      <c r="R188" s="24">
        <f t="shared" si="927"/>
        <v>13295.47397</v>
      </c>
      <c r="S188" s="24">
        <f t="shared" si="928"/>
        <v>159031.9989</v>
      </c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6">
        <v>8510.0</v>
      </c>
      <c r="AH188" s="27">
        <f t="shared" ref="AH188:AH189" si="944">AH187</f>
        <v>0.08</v>
      </c>
      <c r="AI188" s="27">
        <v>0.08</v>
      </c>
      <c r="AJ188" s="28">
        <f t="shared" si="929"/>
        <v>9190.8</v>
      </c>
      <c r="AK188" s="25"/>
      <c r="AL188" s="26" t="str">
        <f t="shared" si="930"/>
        <v/>
      </c>
      <c r="AM188" s="26">
        <f t="shared" si="931"/>
        <v>110292</v>
      </c>
      <c r="AN188" s="26">
        <f t="shared" si="932"/>
        <v>11029.2</v>
      </c>
      <c r="AO188" s="26">
        <f t="shared" si="933"/>
        <v>11029.2</v>
      </c>
      <c r="AP188" s="26">
        <f t="shared" si="934"/>
        <v>11029.2</v>
      </c>
      <c r="AQ188" s="26">
        <f t="shared" si="935"/>
        <v>2356.924932</v>
      </c>
      <c r="AR188" s="26">
        <f t="shared" si="936"/>
        <v>13295.47397</v>
      </c>
      <c r="AX188" s="29">
        <f t="shared" ref="AX188:BA188" si="942">H188/2</f>
        <v>4595.5</v>
      </c>
      <c r="AY188" s="29">
        <f t="shared" si="942"/>
        <v>459.55</v>
      </c>
      <c r="AZ188" s="29">
        <f t="shared" si="942"/>
        <v>459.55</v>
      </c>
      <c r="BA188" s="29">
        <f t="shared" si="942"/>
        <v>459.55</v>
      </c>
      <c r="BB188" s="29">
        <f t="shared" ref="BB188:BE188" si="943">H188/2*($E188)</f>
        <v>4595.5</v>
      </c>
      <c r="BC188" s="29">
        <f t="shared" si="943"/>
        <v>459.55</v>
      </c>
      <c r="BD188" s="29">
        <f t="shared" si="943"/>
        <v>459.55</v>
      </c>
      <c r="BE188" s="29">
        <f t="shared" si="943"/>
        <v>459.55</v>
      </c>
      <c r="BG188" s="29">
        <f t="shared" si="25"/>
        <v>2757.3</v>
      </c>
      <c r="BH188" s="29">
        <f t="shared" si="428"/>
        <v>33087.6</v>
      </c>
    </row>
    <row r="189" ht="24.75" customHeight="1">
      <c r="A189" s="21" t="s">
        <v>36</v>
      </c>
      <c r="B189" s="21">
        <v>2.0</v>
      </c>
      <c r="C189" s="22" t="s">
        <v>212</v>
      </c>
      <c r="D189" s="23" t="s">
        <v>38</v>
      </c>
      <c r="E189" s="21">
        <v>1.0</v>
      </c>
      <c r="F189" s="21">
        <v>2.0</v>
      </c>
      <c r="G189" s="24">
        <f t="shared" si="918"/>
        <v>313.8805479</v>
      </c>
      <c r="H189" s="24">
        <f t="shared" si="919"/>
        <v>7344</v>
      </c>
      <c r="I189" s="24">
        <f t="shared" si="920"/>
        <v>734.4</v>
      </c>
      <c r="J189" s="24">
        <f t="shared" si="921"/>
        <v>734.4</v>
      </c>
      <c r="K189" s="24">
        <f t="shared" si="922"/>
        <v>734.4</v>
      </c>
      <c r="L189" s="24">
        <f t="shared" si="923"/>
        <v>114566.4</v>
      </c>
      <c r="M189" s="24">
        <v>0.0</v>
      </c>
      <c r="N189" s="24"/>
      <c r="O189" s="24">
        <f t="shared" si="924"/>
        <v>1883.283288</v>
      </c>
      <c r="P189" s="24">
        <f t="shared" si="925"/>
        <v>1883.283288</v>
      </c>
      <c r="Q189" s="24">
        <f t="shared" si="926"/>
        <v>10623.64932</v>
      </c>
      <c r="R189" s="24">
        <f t="shared" si="927"/>
        <v>10623.64932</v>
      </c>
      <c r="S189" s="24">
        <f t="shared" si="928"/>
        <v>127073.3326</v>
      </c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6">
        <v>6800.0</v>
      </c>
      <c r="AH189" s="27">
        <f t="shared" si="944"/>
        <v>0.08</v>
      </c>
      <c r="AI189" s="27">
        <f>AI187</f>
        <v>0.08</v>
      </c>
      <c r="AJ189" s="28">
        <f t="shared" si="929"/>
        <v>7344</v>
      </c>
      <c r="AK189" s="25"/>
      <c r="AL189" s="26" t="str">
        <f t="shared" si="930"/>
        <v/>
      </c>
      <c r="AM189" s="26">
        <f t="shared" si="931"/>
        <v>88128</v>
      </c>
      <c r="AN189" s="26">
        <f t="shared" si="932"/>
        <v>8812.8</v>
      </c>
      <c r="AO189" s="26">
        <f t="shared" si="933"/>
        <v>8812.8</v>
      </c>
      <c r="AP189" s="26">
        <f t="shared" si="934"/>
        <v>8812.8</v>
      </c>
      <c r="AQ189" s="26">
        <f t="shared" si="935"/>
        <v>1883.283288</v>
      </c>
      <c r="AR189" s="26">
        <f t="shared" si="936"/>
        <v>10623.64932</v>
      </c>
      <c r="AX189" s="29">
        <f t="shared" ref="AX189:BA189" si="945">H189/2</f>
        <v>3672</v>
      </c>
      <c r="AY189" s="29">
        <f t="shared" si="945"/>
        <v>367.2</v>
      </c>
      <c r="AZ189" s="29">
        <f t="shared" si="945"/>
        <v>367.2</v>
      </c>
      <c r="BA189" s="29">
        <f t="shared" si="945"/>
        <v>367.2</v>
      </c>
      <c r="BB189" s="29">
        <f t="shared" ref="BB189:BE189" si="946">H189/2*($E189)</f>
        <v>3672</v>
      </c>
      <c r="BC189" s="29">
        <f t="shared" si="946"/>
        <v>367.2</v>
      </c>
      <c r="BD189" s="29">
        <f t="shared" si="946"/>
        <v>367.2</v>
      </c>
      <c r="BE189" s="29">
        <f t="shared" si="946"/>
        <v>367.2</v>
      </c>
      <c r="BG189" s="29">
        <f t="shared" si="25"/>
        <v>2203.2</v>
      </c>
      <c r="BH189" s="29">
        <f t="shared" si="428"/>
        <v>26438.4</v>
      </c>
    </row>
    <row r="190" ht="24.75" customHeight="1">
      <c r="A190" s="31"/>
      <c r="B190" s="32"/>
      <c r="C190" s="15" t="s">
        <v>217</v>
      </c>
      <c r="D190" s="16" t="s">
        <v>218</v>
      </c>
      <c r="E190" s="16"/>
      <c r="F190" s="32"/>
      <c r="G190" s="16"/>
      <c r="H190" s="16"/>
      <c r="I190" s="16"/>
      <c r="J190" s="16"/>
      <c r="K190" s="16"/>
      <c r="L190" s="16"/>
      <c r="M190" s="33"/>
      <c r="N190" s="33"/>
      <c r="O190" s="33" t="str">
        <f>IF(G190="","",((G190*20)*0.3))</f>
        <v/>
      </c>
      <c r="P190" s="33"/>
      <c r="Q190" s="33"/>
      <c r="R190" s="33"/>
      <c r="S190" s="34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7"/>
      <c r="AI190" s="27"/>
      <c r="AJ190" s="28"/>
      <c r="AK190" s="25"/>
      <c r="AL190" s="35">
        <f t="shared" ref="AL190:AR190" si="947">SUM(AL185:AL189)</f>
        <v>459840</v>
      </c>
      <c r="AM190" s="35">
        <f t="shared" si="947"/>
        <v>198420</v>
      </c>
      <c r="AN190" s="35">
        <f t="shared" si="947"/>
        <v>65826</v>
      </c>
      <c r="AO190" s="35">
        <f t="shared" si="947"/>
        <v>65826</v>
      </c>
      <c r="AP190" s="35">
        <f t="shared" si="947"/>
        <v>65826</v>
      </c>
      <c r="AQ190" s="35">
        <f t="shared" si="947"/>
        <v>14066.92603</v>
      </c>
      <c r="AR190" s="35">
        <f t="shared" si="947"/>
        <v>89430.57534</v>
      </c>
      <c r="AS190" s="35">
        <f>SUM(AL190:AR190)</f>
        <v>959235.5014</v>
      </c>
      <c r="AT190" s="35">
        <f>SUM(S185:S189)</f>
        <v>959235.5014</v>
      </c>
      <c r="AU190" s="35">
        <f>AS190-AT190</f>
        <v>0</v>
      </c>
      <c r="AX190" s="29">
        <f t="shared" ref="AX190:BA190" si="948">H190/2</f>
        <v>0</v>
      </c>
      <c r="AY190" s="29">
        <f t="shared" si="948"/>
        <v>0</v>
      </c>
      <c r="AZ190" s="29">
        <f t="shared" si="948"/>
        <v>0</v>
      </c>
      <c r="BA190" s="29">
        <f t="shared" si="948"/>
        <v>0</v>
      </c>
      <c r="BB190" s="29">
        <f t="shared" ref="BB190:BE190" si="949">SUM(BB185:BB189)</f>
        <v>27427.5</v>
      </c>
      <c r="BC190" s="29">
        <f t="shared" si="949"/>
        <v>2742.75</v>
      </c>
      <c r="BD190" s="29">
        <f t="shared" si="949"/>
        <v>2742.75</v>
      </c>
      <c r="BE190" s="29">
        <f t="shared" si="949"/>
        <v>2742.75</v>
      </c>
      <c r="BG190" s="29">
        <f t="shared" si="25"/>
        <v>0</v>
      </c>
      <c r="BH190" s="29">
        <f t="shared" si="428"/>
        <v>0</v>
      </c>
    </row>
    <row r="191" ht="24.75" customHeight="1">
      <c r="A191" s="21" t="s">
        <v>29</v>
      </c>
      <c r="B191" s="21">
        <v>1.0</v>
      </c>
      <c r="C191" s="22" t="s">
        <v>217</v>
      </c>
      <c r="D191" s="23" t="s">
        <v>219</v>
      </c>
      <c r="E191" s="21">
        <v>1.0</v>
      </c>
      <c r="F191" s="21">
        <v>1.0</v>
      </c>
      <c r="G191" s="24">
        <f t="shared" ref="G191:G197" si="952">(((SUM(H191:K191))*12)/365)</f>
        <v>760.7671233</v>
      </c>
      <c r="H191" s="24">
        <f t="shared" ref="H191:H197" si="953">ROUNDUP(AJ191,0)</f>
        <v>17800</v>
      </c>
      <c r="I191" s="24">
        <f t="shared" ref="I191:I197" si="954">H191*0.1</f>
        <v>1780</v>
      </c>
      <c r="J191" s="24">
        <f t="shared" ref="J191:J197" si="955">H191*0.1</f>
        <v>1780</v>
      </c>
      <c r="K191" s="24">
        <f t="shared" ref="K191:K197" si="956">H191*0.1</f>
        <v>1780</v>
      </c>
      <c r="L191" s="24">
        <f t="shared" ref="L191:L197" si="957">((H191+I191+J191+K191)*12)*E191</f>
        <v>277680</v>
      </c>
      <c r="M191" s="24">
        <v>0.0</v>
      </c>
      <c r="N191" s="24"/>
      <c r="O191" s="24">
        <f t="shared" ref="O191:O197" si="958">IF(G191="","",((G191*20)*30%))</f>
        <v>4564.60274</v>
      </c>
      <c r="P191" s="24">
        <f t="shared" ref="P191:P197" si="959">O191*E191</f>
        <v>4564.60274</v>
      </c>
      <c r="Q191" s="24">
        <f t="shared" ref="Q191:Q197" si="960">IF(B191=1,(G191*40),(((((H191+I191)*12)/365)*40)))</f>
        <v>30430.68493</v>
      </c>
      <c r="R191" s="24">
        <f t="shared" ref="R191:R197" si="961">Q191*E191</f>
        <v>30430.68493</v>
      </c>
      <c r="S191" s="24">
        <f t="shared" ref="S191:S197" si="962">(((H191*12)+(I191*12)+(J191*12)+(K191*12)+(M191*12)+O191+Q191))*E191</f>
        <v>312675.2877</v>
      </c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6">
        <v>17800.0</v>
      </c>
      <c r="AH191" s="27">
        <v>0.0</v>
      </c>
      <c r="AI191" s="27">
        <f>AI189</f>
        <v>0.08</v>
      </c>
      <c r="AJ191" s="28">
        <f t="shared" ref="AJ191:AJ197" si="964">IF(B191=1,((AG191*AH191)+AG191),((AG191*AI191)+AG191))</f>
        <v>17800</v>
      </c>
      <c r="AK191" s="25"/>
      <c r="AL191" s="26">
        <f t="shared" ref="AL191:AL197" si="965">IF(B191=1,((E191*H191)*12),"")</f>
        <v>213600</v>
      </c>
      <c r="AM191" s="26" t="str">
        <f t="shared" ref="AM191:AM197" si="966">IF(B191=2,((E191*H191)*12),"")</f>
        <v/>
      </c>
      <c r="AN191" s="26">
        <f t="shared" ref="AN191:AN197" si="967">((I191*12)*E191)</f>
        <v>21360</v>
      </c>
      <c r="AO191" s="26">
        <f t="shared" ref="AO191:AO197" si="968">((J191*12)*E191)</f>
        <v>21360</v>
      </c>
      <c r="AP191" s="26">
        <f t="shared" ref="AP191:AP197" si="969">((K191*12)*E191)</f>
        <v>21360</v>
      </c>
      <c r="AQ191" s="26">
        <f t="shared" ref="AQ191:AQ197" si="970">O191*E191</f>
        <v>4564.60274</v>
      </c>
      <c r="AR191" s="26">
        <f t="shared" ref="AR191:AR197" si="971">E191*Q191</f>
        <v>30430.68493</v>
      </c>
      <c r="AX191" s="29">
        <f t="shared" ref="AX191:BA191" si="950">H191/2</f>
        <v>8900</v>
      </c>
      <c r="AY191" s="29">
        <f t="shared" si="950"/>
        <v>890</v>
      </c>
      <c r="AZ191" s="29">
        <f t="shared" si="950"/>
        <v>890</v>
      </c>
      <c r="BA191" s="29">
        <f t="shared" si="950"/>
        <v>890</v>
      </c>
      <c r="BB191" s="29">
        <f t="shared" ref="BB191:BE191" si="951">H191/2*($E191)</f>
        <v>8900</v>
      </c>
      <c r="BC191" s="29">
        <f t="shared" si="951"/>
        <v>890</v>
      </c>
      <c r="BD191" s="29">
        <f t="shared" si="951"/>
        <v>890</v>
      </c>
      <c r="BE191" s="29">
        <f t="shared" si="951"/>
        <v>890</v>
      </c>
      <c r="BG191" s="29">
        <f t="shared" si="25"/>
        <v>5340</v>
      </c>
      <c r="BH191" s="29">
        <f t="shared" si="428"/>
        <v>64080</v>
      </c>
    </row>
    <row r="192" ht="24.75" customHeight="1">
      <c r="A192" s="21" t="s">
        <v>29</v>
      </c>
      <c r="B192" s="21">
        <v>1.0</v>
      </c>
      <c r="C192" s="22" t="s">
        <v>217</v>
      </c>
      <c r="D192" s="23" t="s">
        <v>220</v>
      </c>
      <c r="E192" s="21">
        <v>1.0</v>
      </c>
      <c r="F192" s="21">
        <v>1.0</v>
      </c>
      <c r="G192" s="24">
        <f t="shared" si="952"/>
        <v>564.1643836</v>
      </c>
      <c r="H192" s="24">
        <f t="shared" si="953"/>
        <v>13200</v>
      </c>
      <c r="I192" s="24">
        <f t="shared" si="954"/>
        <v>1320</v>
      </c>
      <c r="J192" s="24">
        <f t="shared" si="955"/>
        <v>1320</v>
      </c>
      <c r="K192" s="24">
        <f t="shared" si="956"/>
        <v>1320</v>
      </c>
      <c r="L192" s="24">
        <f t="shared" si="957"/>
        <v>205920</v>
      </c>
      <c r="M192" s="24">
        <v>0.0</v>
      </c>
      <c r="N192" s="24"/>
      <c r="O192" s="24">
        <f t="shared" si="958"/>
        <v>3384.986301</v>
      </c>
      <c r="P192" s="24">
        <f t="shared" si="959"/>
        <v>3384.986301</v>
      </c>
      <c r="Q192" s="24">
        <f t="shared" si="960"/>
        <v>22566.57534</v>
      </c>
      <c r="R192" s="24">
        <f t="shared" si="961"/>
        <v>22566.57534</v>
      </c>
      <c r="S192" s="24">
        <f t="shared" si="962"/>
        <v>231871.5616</v>
      </c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6">
        <v>13200.0</v>
      </c>
      <c r="AH192" s="27">
        <f t="shared" ref="AH192:AI192" si="963">AH191</f>
        <v>0</v>
      </c>
      <c r="AI192" s="27">
        <f t="shared" si="963"/>
        <v>0.08</v>
      </c>
      <c r="AJ192" s="28">
        <f t="shared" si="964"/>
        <v>13200</v>
      </c>
      <c r="AK192" s="25"/>
      <c r="AL192" s="26">
        <f t="shared" si="965"/>
        <v>158400</v>
      </c>
      <c r="AM192" s="26" t="str">
        <f t="shared" si="966"/>
        <v/>
      </c>
      <c r="AN192" s="26">
        <f t="shared" si="967"/>
        <v>15840</v>
      </c>
      <c r="AO192" s="26">
        <f t="shared" si="968"/>
        <v>15840</v>
      </c>
      <c r="AP192" s="26">
        <f t="shared" si="969"/>
        <v>15840</v>
      </c>
      <c r="AQ192" s="26">
        <f t="shared" si="970"/>
        <v>3384.986301</v>
      </c>
      <c r="AR192" s="26">
        <f t="shared" si="971"/>
        <v>22566.57534</v>
      </c>
      <c r="AX192" s="29">
        <f t="shared" ref="AX192:BA192" si="972">H192/2</f>
        <v>6600</v>
      </c>
      <c r="AY192" s="29">
        <f t="shared" si="972"/>
        <v>660</v>
      </c>
      <c r="AZ192" s="29">
        <f t="shared" si="972"/>
        <v>660</v>
      </c>
      <c r="BA192" s="29">
        <f t="shared" si="972"/>
        <v>660</v>
      </c>
      <c r="BB192" s="29">
        <f t="shared" ref="BB192:BE192" si="973">H192/2*($E192)</f>
        <v>6600</v>
      </c>
      <c r="BC192" s="29">
        <f t="shared" si="973"/>
        <v>660</v>
      </c>
      <c r="BD192" s="29">
        <f t="shared" si="973"/>
        <v>660</v>
      </c>
      <c r="BE192" s="29">
        <f t="shared" si="973"/>
        <v>660</v>
      </c>
      <c r="BG192" s="29">
        <f t="shared" si="25"/>
        <v>3960</v>
      </c>
      <c r="BH192" s="29">
        <f t="shared" si="428"/>
        <v>47520</v>
      </c>
    </row>
    <row r="193" ht="24.75" customHeight="1">
      <c r="A193" s="21" t="s">
        <v>29</v>
      </c>
      <c r="B193" s="21">
        <v>1.0</v>
      </c>
      <c r="C193" s="22" t="s">
        <v>217</v>
      </c>
      <c r="D193" s="23" t="s">
        <v>221</v>
      </c>
      <c r="E193" s="21">
        <v>4.0</v>
      </c>
      <c r="F193" s="21">
        <v>1.0</v>
      </c>
      <c r="G193" s="24">
        <f t="shared" si="952"/>
        <v>426.969863</v>
      </c>
      <c r="H193" s="24">
        <f t="shared" si="953"/>
        <v>9990</v>
      </c>
      <c r="I193" s="24">
        <f t="shared" si="954"/>
        <v>999</v>
      </c>
      <c r="J193" s="24">
        <f t="shared" si="955"/>
        <v>999</v>
      </c>
      <c r="K193" s="24">
        <f t="shared" si="956"/>
        <v>999</v>
      </c>
      <c r="L193" s="24">
        <f t="shared" si="957"/>
        <v>623376</v>
      </c>
      <c r="M193" s="24">
        <v>0.0</v>
      </c>
      <c r="N193" s="24"/>
      <c r="O193" s="24">
        <f t="shared" si="958"/>
        <v>2561.819178</v>
      </c>
      <c r="P193" s="24">
        <f t="shared" si="959"/>
        <v>10247.27671</v>
      </c>
      <c r="Q193" s="24">
        <f t="shared" si="960"/>
        <v>17078.79452</v>
      </c>
      <c r="R193" s="24">
        <f t="shared" si="961"/>
        <v>68315.17808</v>
      </c>
      <c r="S193" s="24">
        <f t="shared" si="962"/>
        <v>701938.4548</v>
      </c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6">
        <v>9250.0</v>
      </c>
      <c r="AH193" s="27">
        <v>0.08</v>
      </c>
      <c r="AI193" s="27">
        <f>AI192</f>
        <v>0.08</v>
      </c>
      <c r="AJ193" s="28">
        <f t="shared" si="964"/>
        <v>9990</v>
      </c>
      <c r="AK193" s="25"/>
      <c r="AL193" s="26">
        <f t="shared" si="965"/>
        <v>479520</v>
      </c>
      <c r="AM193" s="26" t="str">
        <f t="shared" si="966"/>
        <v/>
      </c>
      <c r="AN193" s="26">
        <f t="shared" si="967"/>
        <v>47952</v>
      </c>
      <c r="AO193" s="26">
        <f t="shared" si="968"/>
        <v>47952</v>
      </c>
      <c r="AP193" s="26">
        <f t="shared" si="969"/>
        <v>47952</v>
      </c>
      <c r="AQ193" s="26">
        <f t="shared" si="970"/>
        <v>10247.27671</v>
      </c>
      <c r="AR193" s="26">
        <f t="shared" si="971"/>
        <v>68315.17808</v>
      </c>
      <c r="AX193" s="29">
        <f t="shared" ref="AX193:BA193" si="974">H193/2</f>
        <v>4995</v>
      </c>
      <c r="AY193" s="29">
        <f t="shared" si="974"/>
        <v>499.5</v>
      </c>
      <c r="AZ193" s="29">
        <f t="shared" si="974"/>
        <v>499.5</v>
      </c>
      <c r="BA193" s="29">
        <f t="shared" si="974"/>
        <v>499.5</v>
      </c>
      <c r="BB193" s="29">
        <f t="shared" ref="BB193:BE193" si="975">H193/2*($E193)</f>
        <v>19980</v>
      </c>
      <c r="BC193" s="29">
        <f t="shared" si="975"/>
        <v>1998</v>
      </c>
      <c r="BD193" s="29">
        <f t="shared" si="975"/>
        <v>1998</v>
      </c>
      <c r="BE193" s="29">
        <f t="shared" si="975"/>
        <v>1998</v>
      </c>
      <c r="BG193" s="29">
        <f t="shared" si="25"/>
        <v>11988</v>
      </c>
      <c r="BH193" s="29">
        <f t="shared" si="428"/>
        <v>143856</v>
      </c>
    </row>
    <row r="194" ht="24.75" customHeight="1">
      <c r="A194" s="21" t="s">
        <v>29</v>
      </c>
      <c r="B194" s="21">
        <v>1.0</v>
      </c>
      <c r="C194" s="22" t="s">
        <v>217</v>
      </c>
      <c r="D194" s="23" t="s">
        <v>222</v>
      </c>
      <c r="E194" s="21">
        <v>1.0</v>
      </c>
      <c r="F194" s="21">
        <v>1.0</v>
      </c>
      <c r="G194" s="24">
        <f t="shared" si="952"/>
        <v>507.7479452</v>
      </c>
      <c r="H194" s="24">
        <f t="shared" si="953"/>
        <v>11880</v>
      </c>
      <c r="I194" s="24">
        <f t="shared" si="954"/>
        <v>1188</v>
      </c>
      <c r="J194" s="24">
        <f t="shared" si="955"/>
        <v>1188</v>
      </c>
      <c r="K194" s="24">
        <f t="shared" si="956"/>
        <v>1188</v>
      </c>
      <c r="L194" s="24">
        <f t="shared" si="957"/>
        <v>185328</v>
      </c>
      <c r="M194" s="24">
        <v>0.0</v>
      </c>
      <c r="N194" s="24"/>
      <c r="O194" s="24">
        <f t="shared" si="958"/>
        <v>3046.487671</v>
      </c>
      <c r="P194" s="24">
        <f t="shared" si="959"/>
        <v>3046.487671</v>
      </c>
      <c r="Q194" s="24">
        <f t="shared" si="960"/>
        <v>20309.91781</v>
      </c>
      <c r="R194" s="24">
        <f t="shared" si="961"/>
        <v>20309.91781</v>
      </c>
      <c r="S194" s="24">
        <f t="shared" si="962"/>
        <v>208684.4055</v>
      </c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6">
        <v>11000.0</v>
      </c>
      <c r="AH194" s="27">
        <f t="shared" ref="AH194:AI194" si="976">AH193</f>
        <v>0.08</v>
      </c>
      <c r="AI194" s="27">
        <f t="shared" si="976"/>
        <v>0.08</v>
      </c>
      <c r="AJ194" s="28">
        <f t="shared" si="964"/>
        <v>11880</v>
      </c>
      <c r="AK194" s="25"/>
      <c r="AL194" s="26">
        <f t="shared" si="965"/>
        <v>142560</v>
      </c>
      <c r="AM194" s="26" t="str">
        <f t="shared" si="966"/>
        <v/>
      </c>
      <c r="AN194" s="26">
        <f t="shared" si="967"/>
        <v>14256</v>
      </c>
      <c r="AO194" s="26">
        <f t="shared" si="968"/>
        <v>14256</v>
      </c>
      <c r="AP194" s="26">
        <f t="shared" si="969"/>
        <v>14256</v>
      </c>
      <c r="AQ194" s="26">
        <f t="shared" si="970"/>
        <v>3046.487671</v>
      </c>
      <c r="AR194" s="26">
        <f t="shared" si="971"/>
        <v>20309.91781</v>
      </c>
      <c r="AX194" s="29">
        <f t="shared" ref="AX194:BA194" si="977">H194/2</f>
        <v>5940</v>
      </c>
      <c r="AY194" s="29">
        <f t="shared" si="977"/>
        <v>594</v>
      </c>
      <c r="AZ194" s="29">
        <f t="shared" si="977"/>
        <v>594</v>
      </c>
      <c r="BA194" s="29">
        <f t="shared" si="977"/>
        <v>594</v>
      </c>
      <c r="BB194" s="29">
        <f t="shared" ref="BB194:BE194" si="978">H194/2*($E194)</f>
        <v>5940</v>
      </c>
      <c r="BC194" s="29">
        <f t="shared" si="978"/>
        <v>594</v>
      </c>
      <c r="BD194" s="29">
        <f t="shared" si="978"/>
        <v>594</v>
      </c>
      <c r="BE194" s="29">
        <f t="shared" si="978"/>
        <v>594</v>
      </c>
      <c r="BG194" s="29">
        <f t="shared" si="25"/>
        <v>3564</v>
      </c>
      <c r="BH194" s="29">
        <f t="shared" si="428"/>
        <v>42768</v>
      </c>
    </row>
    <row r="195" ht="24.75" customHeight="1">
      <c r="A195" s="21" t="s">
        <v>36</v>
      </c>
      <c r="B195" s="21">
        <v>2.0</v>
      </c>
      <c r="C195" s="22" t="s">
        <v>217</v>
      </c>
      <c r="D195" s="23" t="s">
        <v>223</v>
      </c>
      <c r="E195" s="21">
        <v>1.0</v>
      </c>
      <c r="F195" s="21">
        <v>2.0</v>
      </c>
      <c r="G195" s="24">
        <f t="shared" si="952"/>
        <v>392.8208219</v>
      </c>
      <c r="H195" s="24">
        <f t="shared" si="953"/>
        <v>9191</v>
      </c>
      <c r="I195" s="24">
        <f t="shared" si="954"/>
        <v>919.1</v>
      </c>
      <c r="J195" s="24">
        <f t="shared" si="955"/>
        <v>919.1</v>
      </c>
      <c r="K195" s="24">
        <f t="shared" si="956"/>
        <v>919.1</v>
      </c>
      <c r="L195" s="24">
        <f t="shared" si="957"/>
        <v>143379.6</v>
      </c>
      <c r="M195" s="24">
        <v>0.0</v>
      </c>
      <c r="N195" s="24"/>
      <c r="O195" s="24">
        <f t="shared" si="958"/>
        <v>2356.924932</v>
      </c>
      <c r="P195" s="24">
        <f t="shared" si="959"/>
        <v>2356.924932</v>
      </c>
      <c r="Q195" s="24">
        <f t="shared" si="960"/>
        <v>13295.47397</v>
      </c>
      <c r="R195" s="24">
        <f t="shared" si="961"/>
        <v>13295.47397</v>
      </c>
      <c r="S195" s="24">
        <f t="shared" si="962"/>
        <v>159031.9989</v>
      </c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6">
        <v>8510.0</v>
      </c>
      <c r="AH195" s="27">
        <f t="shared" ref="AH195:AI195" si="979">AH194</f>
        <v>0.08</v>
      </c>
      <c r="AI195" s="27">
        <f t="shared" si="979"/>
        <v>0.08</v>
      </c>
      <c r="AJ195" s="28">
        <f t="shared" si="964"/>
        <v>9190.8</v>
      </c>
      <c r="AK195" s="25"/>
      <c r="AL195" s="26" t="str">
        <f t="shared" si="965"/>
        <v/>
      </c>
      <c r="AM195" s="26">
        <f t="shared" si="966"/>
        <v>110292</v>
      </c>
      <c r="AN195" s="26">
        <f t="shared" si="967"/>
        <v>11029.2</v>
      </c>
      <c r="AO195" s="26">
        <f t="shared" si="968"/>
        <v>11029.2</v>
      </c>
      <c r="AP195" s="26">
        <f t="shared" si="969"/>
        <v>11029.2</v>
      </c>
      <c r="AQ195" s="26">
        <f t="shared" si="970"/>
        <v>2356.924932</v>
      </c>
      <c r="AR195" s="26">
        <f t="shared" si="971"/>
        <v>13295.47397</v>
      </c>
      <c r="AX195" s="29">
        <f t="shared" ref="AX195:BA195" si="980">H195/2</f>
        <v>4595.5</v>
      </c>
      <c r="AY195" s="29">
        <f t="shared" si="980"/>
        <v>459.55</v>
      </c>
      <c r="AZ195" s="29">
        <f t="shared" si="980"/>
        <v>459.55</v>
      </c>
      <c r="BA195" s="29">
        <f t="shared" si="980"/>
        <v>459.55</v>
      </c>
      <c r="BB195" s="29">
        <f t="shared" ref="BB195:BE195" si="981">H195/2*($E195)</f>
        <v>4595.5</v>
      </c>
      <c r="BC195" s="29">
        <f t="shared" si="981"/>
        <v>459.55</v>
      </c>
      <c r="BD195" s="29">
        <f t="shared" si="981"/>
        <v>459.55</v>
      </c>
      <c r="BE195" s="29">
        <f t="shared" si="981"/>
        <v>459.55</v>
      </c>
      <c r="BG195" s="29">
        <f t="shared" si="25"/>
        <v>2757.3</v>
      </c>
      <c r="BH195" s="29">
        <f t="shared" si="428"/>
        <v>33087.6</v>
      </c>
    </row>
    <row r="196" ht="24.75" customHeight="1">
      <c r="A196" s="21" t="s">
        <v>36</v>
      </c>
      <c r="B196" s="21">
        <v>2.0</v>
      </c>
      <c r="C196" s="22" t="s">
        <v>217</v>
      </c>
      <c r="D196" s="23" t="s">
        <v>224</v>
      </c>
      <c r="E196" s="21">
        <v>8.0</v>
      </c>
      <c r="F196" s="21">
        <v>2.0</v>
      </c>
      <c r="G196" s="24">
        <f t="shared" si="952"/>
        <v>369.2712329</v>
      </c>
      <c r="H196" s="24">
        <f t="shared" si="953"/>
        <v>8640</v>
      </c>
      <c r="I196" s="24">
        <f t="shared" si="954"/>
        <v>864</v>
      </c>
      <c r="J196" s="24">
        <f t="shared" si="955"/>
        <v>864</v>
      </c>
      <c r="K196" s="24">
        <f t="shared" si="956"/>
        <v>864</v>
      </c>
      <c r="L196" s="24">
        <f t="shared" si="957"/>
        <v>1078272</v>
      </c>
      <c r="M196" s="24">
        <v>0.0</v>
      </c>
      <c r="N196" s="24"/>
      <c r="O196" s="24">
        <f t="shared" si="958"/>
        <v>2215.627397</v>
      </c>
      <c r="P196" s="24">
        <f t="shared" si="959"/>
        <v>17725.01918</v>
      </c>
      <c r="Q196" s="24">
        <f t="shared" si="960"/>
        <v>12498.41096</v>
      </c>
      <c r="R196" s="24">
        <f t="shared" si="961"/>
        <v>99987.28767</v>
      </c>
      <c r="S196" s="24">
        <f t="shared" si="962"/>
        <v>1195984.307</v>
      </c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6">
        <v>8000.0</v>
      </c>
      <c r="AH196" s="27">
        <f t="shared" ref="AH196:AI196" si="982">AH195</f>
        <v>0.08</v>
      </c>
      <c r="AI196" s="27">
        <f t="shared" si="982"/>
        <v>0.08</v>
      </c>
      <c r="AJ196" s="28">
        <f t="shared" si="964"/>
        <v>8640</v>
      </c>
      <c r="AK196" s="25"/>
      <c r="AL196" s="26" t="str">
        <f t="shared" si="965"/>
        <v/>
      </c>
      <c r="AM196" s="26">
        <f t="shared" si="966"/>
        <v>829440</v>
      </c>
      <c r="AN196" s="26">
        <f t="shared" si="967"/>
        <v>82944</v>
      </c>
      <c r="AO196" s="26">
        <f t="shared" si="968"/>
        <v>82944</v>
      </c>
      <c r="AP196" s="26">
        <f t="shared" si="969"/>
        <v>82944</v>
      </c>
      <c r="AQ196" s="26">
        <f t="shared" si="970"/>
        <v>17725.01918</v>
      </c>
      <c r="AR196" s="26">
        <f t="shared" si="971"/>
        <v>99987.28767</v>
      </c>
      <c r="AX196" s="29">
        <f t="shared" ref="AX196:BA196" si="983">H196/2</f>
        <v>4320</v>
      </c>
      <c r="AY196" s="29">
        <f t="shared" si="983"/>
        <v>432</v>
      </c>
      <c r="AZ196" s="29">
        <f t="shared" si="983"/>
        <v>432</v>
      </c>
      <c r="BA196" s="29">
        <f t="shared" si="983"/>
        <v>432</v>
      </c>
      <c r="BB196" s="29">
        <f t="shared" ref="BB196:BE196" si="984">H196/2*($E196)</f>
        <v>34560</v>
      </c>
      <c r="BC196" s="29">
        <f t="shared" si="984"/>
        <v>3456</v>
      </c>
      <c r="BD196" s="29">
        <f t="shared" si="984"/>
        <v>3456</v>
      </c>
      <c r="BE196" s="29">
        <f t="shared" si="984"/>
        <v>3456</v>
      </c>
      <c r="BG196" s="29">
        <f t="shared" si="25"/>
        <v>20736</v>
      </c>
      <c r="BH196" s="29">
        <f t="shared" si="428"/>
        <v>248832</v>
      </c>
    </row>
    <row r="197" ht="24.75" customHeight="1">
      <c r="A197" s="21" t="s">
        <v>36</v>
      </c>
      <c r="B197" s="21">
        <v>2.0</v>
      </c>
      <c r="C197" s="22" t="s">
        <v>217</v>
      </c>
      <c r="D197" s="23" t="s">
        <v>38</v>
      </c>
      <c r="E197" s="21">
        <v>3.0</v>
      </c>
      <c r="F197" s="21">
        <v>2.0</v>
      </c>
      <c r="G197" s="24">
        <f t="shared" si="952"/>
        <v>313.8805479</v>
      </c>
      <c r="H197" s="24">
        <f t="shared" si="953"/>
        <v>7344</v>
      </c>
      <c r="I197" s="24">
        <f t="shared" si="954"/>
        <v>734.4</v>
      </c>
      <c r="J197" s="24">
        <f t="shared" si="955"/>
        <v>734.4</v>
      </c>
      <c r="K197" s="24">
        <f t="shared" si="956"/>
        <v>734.4</v>
      </c>
      <c r="L197" s="24">
        <f t="shared" si="957"/>
        <v>343699.2</v>
      </c>
      <c r="M197" s="24">
        <v>0.0</v>
      </c>
      <c r="N197" s="24"/>
      <c r="O197" s="24">
        <f t="shared" si="958"/>
        <v>1883.283288</v>
      </c>
      <c r="P197" s="24">
        <f t="shared" si="959"/>
        <v>5649.849863</v>
      </c>
      <c r="Q197" s="24">
        <f t="shared" si="960"/>
        <v>10623.64932</v>
      </c>
      <c r="R197" s="24">
        <f t="shared" si="961"/>
        <v>31870.94795</v>
      </c>
      <c r="S197" s="24">
        <f t="shared" si="962"/>
        <v>381219.9978</v>
      </c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6">
        <v>6800.0</v>
      </c>
      <c r="AH197" s="27">
        <f t="shared" ref="AH197:AI197" si="985">AH196</f>
        <v>0.08</v>
      </c>
      <c r="AI197" s="27">
        <f t="shared" si="985"/>
        <v>0.08</v>
      </c>
      <c r="AJ197" s="28">
        <f t="shared" si="964"/>
        <v>7344</v>
      </c>
      <c r="AK197" s="25"/>
      <c r="AL197" s="26" t="str">
        <f t="shared" si="965"/>
        <v/>
      </c>
      <c r="AM197" s="26">
        <f t="shared" si="966"/>
        <v>264384</v>
      </c>
      <c r="AN197" s="26">
        <f t="shared" si="967"/>
        <v>26438.4</v>
      </c>
      <c r="AO197" s="26">
        <f t="shared" si="968"/>
        <v>26438.4</v>
      </c>
      <c r="AP197" s="26">
        <f t="shared" si="969"/>
        <v>26438.4</v>
      </c>
      <c r="AQ197" s="26">
        <f t="shared" si="970"/>
        <v>5649.849863</v>
      </c>
      <c r="AR197" s="26">
        <f t="shared" si="971"/>
        <v>31870.94795</v>
      </c>
      <c r="AX197" s="29">
        <f t="shared" ref="AX197:BA197" si="986">H197/2</f>
        <v>3672</v>
      </c>
      <c r="AY197" s="29">
        <f t="shared" si="986"/>
        <v>367.2</v>
      </c>
      <c r="AZ197" s="29">
        <f t="shared" si="986"/>
        <v>367.2</v>
      </c>
      <c r="BA197" s="29">
        <f t="shared" si="986"/>
        <v>367.2</v>
      </c>
      <c r="BB197" s="29">
        <f t="shared" ref="BB197:BE197" si="987">H197/2*($E197)</f>
        <v>11016</v>
      </c>
      <c r="BC197" s="29">
        <f t="shared" si="987"/>
        <v>1101.6</v>
      </c>
      <c r="BD197" s="29">
        <f t="shared" si="987"/>
        <v>1101.6</v>
      </c>
      <c r="BE197" s="29">
        <f t="shared" si="987"/>
        <v>1101.6</v>
      </c>
      <c r="BG197" s="29">
        <f t="shared" si="25"/>
        <v>6609.6</v>
      </c>
      <c r="BH197" s="29">
        <f t="shared" si="428"/>
        <v>79315.2</v>
      </c>
    </row>
    <row r="198" ht="24.75" customHeight="1">
      <c r="A198" s="31"/>
      <c r="B198" s="32"/>
      <c r="C198" s="15" t="s">
        <v>225</v>
      </c>
      <c r="D198" s="16" t="s">
        <v>226</v>
      </c>
      <c r="E198" s="16"/>
      <c r="F198" s="32"/>
      <c r="G198" s="16"/>
      <c r="H198" s="16"/>
      <c r="I198" s="16"/>
      <c r="J198" s="16"/>
      <c r="K198" s="16"/>
      <c r="L198" s="16"/>
      <c r="M198" s="33"/>
      <c r="N198" s="33"/>
      <c r="O198" s="33" t="str">
        <f>IF(G198="","",((G198*20)*0.3))</f>
        <v/>
      </c>
      <c r="P198" s="33"/>
      <c r="Q198" s="33"/>
      <c r="R198" s="33"/>
      <c r="S198" s="34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7"/>
      <c r="AI198" s="27"/>
      <c r="AJ198" s="28"/>
      <c r="AK198" s="25"/>
      <c r="AL198" s="35">
        <f t="shared" ref="AL198:AR198" si="988">SUM(AL191:AL197)</f>
        <v>994080</v>
      </c>
      <c r="AM198" s="35">
        <f t="shared" si="988"/>
        <v>1204116</v>
      </c>
      <c r="AN198" s="35">
        <f t="shared" si="988"/>
        <v>219819.6</v>
      </c>
      <c r="AO198" s="35">
        <f t="shared" si="988"/>
        <v>219819.6</v>
      </c>
      <c r="AP198" s="35">
        <f t="shared" si="988"/>
        <v>219819.6</v>
      </c>
      <c r="AQ198" s="35">
        <f t="shared" si="988"/>
        <v>46975.1474</v>
      </c>
      <c r="AR198" s="35">
        <f t="shared" si="988"/>
        <v>286776.0658</v>
      </c>
      <c r="AS198" s="35">
        <f>SUM(AL198:AR198)</f>
        <v>3191406.013</v>
      </c>
      <c r="AT198" s="35">
        <f>SUM(S191:S197)</f>
        <v>3191406.013</v>
      </c>
      <c r="AU198" s="35">
        <f>AS198-AT198</f>
        <v>0</v>
      </c>
      <c r="AX198" s="29">
        <f t="shared" ref="AX198:BA198" si="989">H198/2</f>
        <v>0</v>
      </c>
      <c r="AY198" s="29">
        <f t="shared" si="989"/>
        <v>0</v>
      </c>
      <c r="AZ198" s="29">
        <f t="shared" si="989"/>
        <v>0</v>
      </c>
      <c r="BA198" s="29">
        <f t="shared" si="989"/>
        <v>0</v>
      </c>
      <c r="BB198" s="29">
        <f t="shared" ref="BB198:BE198" si="990">SUM(BB191:BB197)</f>
        <v>91591.5</v>
      </c>
      <c r="BC198" s="29">
        <f t="shared" si="990"/>
        <v>9159.15</v>
      </c>
      <c r="BD198" s="29">
        <f t="shared" si="990"/>
        <v>9159.15</v>
      </c>
      <c r="BE198" s="29">
        <f t="shared" si="990"/>
        <v>9159.15</v>
      </c>
      <c r="BG198" s="29">
        <f t="shared" si="25"/>
        <v>0</v>
      </c>
      <c r="BH198" s="29">
        <f t="shared" si="428"/>
        <v>0</v>
      </c>
    </row>
    <row r="199" ht="24.75" customHeight="1">
      <c r="A199" s="21" t="s">
        <v>29</v>
      </c>
      <c r="B199" s="21">
        <v>1.0</v>
      </c>
      <c r="C199" s="22" t="s">
        <v>225</v>
      </c>
      <c r="D199" s="23" t="s">
        <v>227</v>
      </c>
      <c r="E199" s="21">
        <v>1.0</v>
      </c>
      <c r="F199" s="21">
        <v>1.0</v>
      </c>
      <c r="G199" s="24">
        <f t="shared" ref="G199:G203" si="993">(((SUM(H199:K199))*12)/365)</f>
        <v>521.4246575</v>
      </c>
      <c r="H199" s="24">
        <v>12200.0</v>
      </c>
      <c r="I199" s="24">
        <f t="shared" ref="I199:I203" si="994">H199*0.1</f>
        <v>1220</v>
      </c>
      <c r="J199" s="24">
        <f t="shared" ref="J199:J203" si="995">H199*0.1</f>
        <v>1220</v>
      </c>
      <c r="K199" s="24">
        <f t="shared" ref="K199:K203" si="996">H199*0.1</f>
        <v>1220</v>
      </c>
      <c r="L199" s="24">
        <f t="shared" ref="L199:L203" si="997">((H199+I199+J199+K199)*12)*E199</f>
        <v>190320</v>
      </c>
      <c r="M199" s="24">
        <v>0.0</v>
      </c>
      <c r="N199" s="24"/>
      <c r="O199" s="24">
        <f t="shared" ref="O199:O203" si="998">IF(G199="","",((G199*20)*30%))</f>
        <v>3128.547945</v>
      </c>
      <c r="P199" s="24">
        <f t="shared" ref="P199:P203" si="999">O199*E199</f>
        <v>3128.547945</v>
      </c>
      <c r="Q199" s="24">
        <f t="shared" ref="Q199:Q203" si="1000">IF(B199=1,(G199*40),(((((H199+I199)*12)/365)*40)))</f>
        <v>20856.9863</v>
      </c>
      <c r="R199" s="24">
        <f t="shared" ref="R199:R203" si="1001">Q199*E199</f>
        <v>20856.9863</v>
      </c>
      <c r="S199" s="24">
        <f t="shared" ref="S199:S203" si="1002">(((H199*12)+(I199*12)+(J199*12)+(K199*12)+(M199*12)+O199+Q199))*E199</f>
        <v>214305.5342</v>
      </c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6">
        <v>11910.0</v>
      </c>
      <c r="AH199" s="27">
        <v>0.0</v>
      </c>
      <c r="AI199" s="27">
        <f>AI197</f>
        <v>0.08</v>
      </c>
      <c r="AJ199" s="28">
        <f t="shared" ref="AJ199:AJ203" si="1003">IF(B199=1,((AG199*AH199)+AG199),((AG199*AI199)+AG199))</f>
        <v>11910</v>
      </c>
      <c r="AK199" s="25"/>
      <c r="AL199" s="26">
        <f t="shared" ref="AL199:AL203" si="1004">IF(B199=1,((E199*H199)*12),"")</f>
        <v>146400</v>
      </c>
      <c r="AM199" s="26" t="str">
        <f t="shared" ref="AM199:AM203" si="1005">IF(B199=2,((E199*H199)*12),"")</f>
        <v/>
      </c>
      <c r="AN199" s="26">
        <f t="shared" ref="AN199:AN203" si="1006">((I199*12)*E199)</f>
        <v>14640</v>
      </c>
      <c r="AO199" s="26">
        <f t="shared" ref="AO199:AO203" si="1007">((J199*12)*E199)</f>
        <v>14640</v>
      </c>
      <c r="AP199" s="26">
        <f t="shared" ref="AP199:AP203" si="1008">((K199*12)*E199)</f>
        <v>14640</v>
      </c>
      <c r="AQ199" s="26">
        <f t="shared" ref="AQ199:AQ203" si="1009">O199*E199</f>
        <v>3128.547945</v>
      </c>
      <c r="AR199" s="26">
        <f t="shared" ref="AR199:AR203" si="1010">E199*Q199</f>
        <v>20856.9863</v>
      </c>
      <c r="AX199" s="29">
        <f t="shared" ref="AX199:BA199" si="991">H199/2</f>
        <v>6100</v>
      </c>
      <c r="AY199" s="29">
        <f t="shared" si="991"/>
        <v>610</v>
      </c>
      <c r="AZ199" s="29">
        <f t="shared" si="991"/>
        <v>610</v>
      </c>
      <c r="BA199" s="29">
        <f t="shared" si="991"/>
        <v>610</v>
      </c>
      <c r="BB199" s="29">
        <f t="shared" ref="BB199:BE199" si="992">H199/2*($E199)</f>
        <v>6100</v>
      </c>
      <c r="BC199" s="29">
        <f t="shared" si="992"/>
        <v>610</v>
      </c>
      <c r="BD199" s="29">
        <f t="shared" si="992"/>
        <v>610</v>
      </c>
      <c r="BE199" s="29">
        <f t="shared" si="992"/>
        <v>610</v>
      </c>
      <c r="BG199" s="29">
        <f t="shared" si="25"/>
        <v>3660</v>
      </c>
      <c r="BH199" s="29">
        <f t="shared" si="428"/>
        <v>43920</v>
      </c>
    </row>
    <row r="200" ht="24.75" customHeight="1">
      <c r="A200" s="21" t="s">
        <v>36</v>
      </c>
      <c r="B200" s="21">
        <v>2.0</v>
      </c>
      <c r="C200" s="22" t="s">
        <v>225</v>
      </c>
      <c r="D200" s="23" t="s">
        <v>228</v>
      </c>
      <c r="E200" s="21">
        <v>1.0</v>
      </c>
      <c r="F200" s="21">
        <v>2.0</v>
      </c>
      <c r="G200" s="24">
        <f t="shared" si="993"/>
        <v>332.3441096</v>
      </c>
      <c r="H200" s="24">
        <f t="shared" ref="H200:H203" si="1013">ROUNDUP(AJ200,0)</f>
        <v>7776</v>
      </c>
      <c r="I200" s="24">
        <f t="shared" si="994"/>
        <v>777.6</v>
      </c>
      <c r="J200" s="24">
        <f t="shared" si="995"/>
        <v>777.6</v>
      </c>
      <c r="K200" s="24">
        <f t="shared" si="996"/>
        <v>777.6</v>
      </c>
      <c r="L200" s="24">
        <f t="shared" si="997"/>
        <v>121305.6</v>
      </c>
      <c r="M200" s="24">
        <v>0.0</v>
      </c>
      <c r="N200" s="24"/>
      <c r="O200" s="24">
        <f t="shared" si="998"/>
        <v>1994.064658</v>
      </c>
      <c r="P200" s="24">
        <f t="shared" si="999"/>
        <v>1994.064658</v>
      </c>
      <c r="Q200" s="24">
        <f t="shared" si="1000"/>
        <v>11248.56986</v>
      </c>
      <c r="R200" s="24">
        <f t="shared" si="1001"/>
        <v>11248.56986</v>
      </c>
      <c r="S200" s="24">
        <f t="shared" si="1002"/>
        <v>134548.2345</v>
      </c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6">
        <v>7200.0</v>
      </c>
      <c r="AH200" s="27">
        <v>0.08</v>
      </c>
      <c r="AI200" s="27">
        <f>AI199</f>
        <v>0.08</v>
      </c>
      <c r="AJ200" s="28">
        <f t="shared" si="1003"/>
        <v>7776</v>
      </c>
      <c r="AK200" s="25"/>
      <c r="AL200" s="26" t="str">
        <f t="shared" si="1004"/>
        <v/>
      </c>
      <c r="AM200" s="26">
        <f t="shared" si="1005"/>
        <v>93312</v>
      </c>
      <c r="AN200" s="26">
        <f t="shared" si="1006"/>
        <v>9331.2</v>
      </c>
      <c r="AO200" s="26">
        <f t="shared" si="1007"/>
        <v>9331.2</v>
      </c>
      <c r="AP200" s="26">
        <f t="shared" si="1008"/>
        <v>9331.2</v>
      </c>
      <c r="AQ200" s="26">
        <f t="shared" si="1009"/>
        <v>1994.064658</v>
      </c>
      <c r="AR200" s="26">
        <f t="shared" si="1010"/>
        <v>11248.56986</v>
      </c>
      <c r="AX200" s="29">
        <f t="shared" ref="AX200:BA200" si="1011">H200/2</f>
        <v>3888</v>
      </c>
      <c r="AY200" s="29">
        <f t="shared" si="1011"/>
        <v>388.8</v>
      </c>
      <c r="AZ200" s="29">
        <f t="shared" si="1011"/>
        <v>388.8</v>
      </c>
      <c r="BA200" s="29">
        <f t="shared" si="1011"/>
        <v>388.8</v>
      </c>
      <c r="BB200" s="29">
        <f t="shared" ref="BB200:BE200" si="1012">H200/2*($E200)</f>
        <v>3888</v>
      </c>
      <c r="BC200" s="29">
        <f t="shared" si="1012"/>
        <v>388.8</v>
      </c>
      <c r="BD200" s="29">
        <f t="shared" si="1012"/>
        <v>388.8</v>
      </c>
      <c r="BE200" s="29">
        <f t="shared" si="1012"/>
        <v>388.8</v>
      </c>
      <c r="BG200" s="29">
        <f t="shared" si="25"/>
        <v>2332.8</v>
      </c>
      <c r="BH200" s="29">
        <f t="shared" si="428"/>
        <v>27993.6</v>
      </c>
    </row>
    <row r="201" ht="24.75" customHeight="1">
      <c r="A201" s="21" t="s">
        <v>36</v>
      </c>
      <c r="B201" s="21">
        <v>2.0</v>
      </c>
      <c r="C201" s="22" t="s">
        <v>225</v>
      </c>
      <c r="D201" s="23" t="s">
        <v>38</v>
      </c>
      <c r="E201" s="21">
        <v>1.0</v>
      </c>
      <c r="F201" s="21">
        <v>2.0</v>
      </c>
      <c r="G201" s="24">
        <f t="shared" si="993"/>
        <v>313.8805479</v>
      </c>
      <c r="H201" s="24">
        <f t="shared" si="1013"/>
        <v>7344</v>
      </c>
      <c r="I201" s="24">
        <f t="shared" si="994"/>
        <v>734.4</v>
      </c>
      <c r="J201" s="24">
        <f t="shared" si="995"/>
        <v>734.4</v>
      </c>
      <c r="K201" s="24">
        <f t="shared" si="996"/>
        <v>734.4</v>
      </c>
      <c r="L201" s="24">
        <f t="shared" si="997"/>
        <v>114566.4</v>
      </c>
      <c r="M201" s="24">
        <v>0.0</v>
      </c>
      <c r="N201" s="24"/>
      <c r="O201" s="24">
        <f t="shared" si="998"/>
        <v>1883.283288</v>
      </c>
      <c r="P201" s="24">
        <f t="shared" si="999"/>
        <v>1883.283288</v>
      </c>
      <c r="Q201" s="24">
        <f t="shared" si="1000"/>
        <v>10623.64932</v>
      </c>
      <c r="R201" s="24">
        <f t="shared" si="1001"/>
        <v>10623.64932</v>
      </c>
      <c r="S201" s="24">
        <f t="shared" si="1002"/>
        <v>127073.3326</v>
      </c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6">
        <v>6800.0</v>
      </c>
      <c r="AH201" s="27">
        <f t="shared" ref="AH201:AI201" si="1014">AH200</f>
        <v>0.08</v>
      </c>
      <c r="AI201" s="27">
        <f t="shared" si="1014"/>
        <v>0.08</v>
      </c>
      <c r="AJ201" s="28">
        <f t="shared" si="1003"/>
        <v>7344</v>
      </c>
      <c r="AK201" s="25"/>
      <c r="AL201" s="26" t="str">
        <f t="shared" si="1004"/>
        <v/>
      </c>
      <c r="AM201" s="26">
        <f t="shared" si="1005"/>
        <v>88128</v>
      </c>
      <c r="AN201" s="26">
        <f t="shared" si="1006"/>
        <v>8812.8</v>
      </c>
      <c r="AO201" s="26">
        <f t="shared" si="1007"/>
        <v>8812.8</v>
      </c>
      <c r="AP201" s="26">
        <f t="shared" si="1008"/>
        <v>8812.8</v>
      </c>
      <c r="AQ201" s="26">
        <f t="shared" si="1009"/>
        <v>1883.283288</v>
      </c>
      <c r="AR201" s="26">
        <f t="shared" si="1010"/>
        <v>10623.64932</v>
      </c>
      <c r="AX201" s="29">
        <f t="shared" ref="AX201:BA201" si="1015">H201/2</f>
        <v>3672</v>
      </c>
      <c r="AY201" s="29">
        <f t="shared" si="1015"/>
        <v>367.2</v>
      </c>
      <c r="AZ201" s="29">
        <f t="shared" si="1015"/>
        <v>367.2</v>
      </c>
      <c r="BA201" s="29">
        <f t="shared" si="1015"/>
        <v>367.2</v>
      </c>
      <c r="BB201" s="29">
        <f t="shared" ref="BB201:BE201" si="1016">H201/2*($E201)</f>
        <v>3672</v>
      </c>
      <c r="BC201" s="29">
        <f t="shared" si="1016"/>
        <v>367.2</v>
      </c>
      <c r="BD201" s="29">
        <f t="shared" si="1016"/>
        <v>367.2</v>
      </c>
      <c r="BE201" s="29">
        <f t="shared" si="1016"/>
        <v>367.2</v>
      </c>
      <c r="BG201" s="29">
        <f t="shared" si="25"/>
        <v>2203.2</v>
      </c>
      <c r="BH201" s="29">
        <f t="shared" si="428"/>
        <v>26438.4</v>
      </c>
    </row>
    <row r="202" ht="24.75" customHeight="1">
      <c r="A202" s="21" t="s">
        <v>36</v>
      </c>
      <c r="B202" s="21">
        <v>2.0</v>
      </c>
      <c r="C202" s="22" t="s">
        <v>225</v>
      </c>
      <c r="D202" s="23" t="s">
        <v>229</v>
      </c>
      <c r="E202" s="21">
        <v>2.0</v>
      </c>
      <c r="F202" s="21">
        <v>2.0</v>
      </c>
      <c r="G202" s="24">
        <f t="shared" si="993"/>
        <v>276.9534247</v>
      </c>
      <c r="H202" s="24">
        <f t="shared" si="1013"/>
        <v>6480</v>
      </c>
      <c r="I202" s="24">
        <f t="shared" si="994"/>
        <v>648</v>
      </c>
      <c r="J202" s="24">
        <f t="shared" si="995"/>
        <v>648</v>
      </c>
      <c r="K202" s="24">
        <f t="shared" si="996"/>
        <v>648</v>
      </c>
      <c r="L202" s="24">
        <f t="shared" si="997"/>
        <v>202176</v>
      </c>
      <c r="M202" s="24">
        <v>0.0</v>
      </c>
      <c r="N202" s="24"/>
      <c r="O202" s="24">
        <f t="shared" si="998"/>
        <v>1661.720548</v>
      </c>
      <c r="P202" s="24">
        <f t="shared" si="999"/>
        <v>3323.441096</v>
      </c>
      <c r="Q202" s="24">
        <f t="shared" si="1000"/>
        <v>9373.808219</v>
      </c>
      <c r="R202" s="24">
        <f t="shared" si="1001"/>
        <v>18747.61644</v>
      </c>
      <c r="S202" s="24">
        <f t="shared" si="1002"/>
        <v>224247.0575</v>
      </c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6">
        <v>6000.0</v>
      </c>
      <c r="AH202" s="27">
        <f t="shared" ref="AH202:AI202" si="1017">AH201</f>
        <v>0.08</v>
      </c>
      <c r="AI202" s="27">
        <f t="shared" si="1017"/>
        <v>0.08</v>
      </c>
      <c r="AJ202" s="28">
        <f t="shared" si="1003"/>
        <v>6480</v>
      </c>
      <c r="AK202" s="25"/>
      <c r="AL202" s="26" t="str">
        <f t="shared" si="1004"/>
        <v/>
      </c>
      <c r="AM202" s="26">
        <f t="shared" si="1005"/>
        <v>155520</v>
      </c>
      <c r="AN202" s="26">
        <f t="shared" si="1006"/>
        <v>15552</v>
      </c>
      <c r="AO202" s="26">
        <f t="shared" si="1007"/>
        <v>15552</v>
      </c>
      <c r="AP202" s="26">
        <f t="shared" si="1008"/>
        <v>15552</v>
      </c>
      <c r="AQ202" s="26">
        <f t="shared" si="1009"/>
        <v>3323.441096</v>
      </c>
      <c r="AR202" s="26">
        <f t="shared" si="1010"/>
        <v>18747.61644</v>
      </c>
      <c r="AX202" s="29">
        <f t="shared" ref="AX202:BA202" si="1018">H202/2</f>
        <v>3240</v>
      </c>
      <c r="AY202" s="29">
        <f t="shared" si="1018"/>
        <v>324</v>
      </c>
      <c r="AZ202" s="29">
        <f t="shared" si="1018"/>
        <v>324</v>
      </c>
      <c r="BA202" s="29">
        <f t="shared" si="1018"/>
        <v>324</v>
      </c>
      <c r="BB202" s="29">
        <f t="shared" ref="BB202:BE202" si="1019">H202/2*($E202)</f>
        <v>6480</v>
      </c>
      <c r="BC202" s="29">
        <f t="shared" si="1019"/>
        <v>648</v>
      </c>
      <c r="BD202" s="29">
        <f t="shared" si="1019"/>
        <v>648</v>
      </c>
      <c r="BE202" s="29">
        <f t="shared" si="1019"/>
        <v>648</v>
      </c>
      <c r="BG202" s="29">
        <f t="shared" si="25"/>
        <v>3888</v>
      </c>
      <c r="BH202" s="29">
        <f t="shared" si="428"/>
        <v>46656</v>
      </c>
    </row>
    <row r="203" ht="24.75" customHeight="1">
      <c r="A203" s="21" t="s">
        <v>36</v>
      </c>
      <c r="B203" s="21">
        <v>2.0</v>
      </c>
      <c r="C203" s="22" t="s">
        <v>225</v>
      </c>
      <c r="D203" s="23" t="s">
        <v>230</v>
      </c>
      <c r="E203" s="21">
        <v>37.0</v>
      </c>
      <c r="F203" s="21">
        <v>2.0</v>
      </c>
      <c r="G203" s="24">
        <f t="shared" si="993"/>
        <v>263.1057534</v>
      </c>
      <c r="H203" s="24">
        <f t="shared" si="1013"/>
        <v>6156</v>
      </c>
      <c r="I203" s="24">
        <f t="shared" si="994"/>
        <v>615.6</v>
      </c>
      <c r="J203" s="24">
        <f t="shared" si="995"/>
        <v>615.6</v>
      </c>
      <c r="K203" s="24">
        <f t="shared" si="996"/>
        <v>615.6</v>
      </c>
      <c r="L203" s="24">
        <f t="shared" si="997"/>
        <v>3553243.2</v>
      </c>
      <c r="M203" s="24">
        <v>0.0</v>
      </c>
      <c r="N203" s="24"/>
      <c r="O203" s="24">
        <f t="shared" si="998"/>
        <v>1578.634521</v>
      </c>
      <c r="P203" s="24">
        <f t="shared" si="999"/>
        <v>58409.47726</v>
      </c>
      <c r="Q203" s="24">
        <f t="shared" si="1000"/>
        <v>8905.117808</v>
      </c>
      <c r="R203" s="24">
        <f t="shared" si="1001"/>
        <v>329489.3589</v>
      </c>
      <c r="S203" s="24">
        <f t="shared" si="1002"/>
        <v>3941142.036</v>
      </c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6">
        <v>5700.0</v>
      </c>
      <c r="AH203" s="27">
        <f t="shared" ref="AH203:AI203" si="1020">AH202</f>
        <v>0.08</v>
      </c>
      <c r="AI203" s="27">
        <f t="shared" si="1020"/>
        <v>0.08</v>
      </c>
      <c r="AJ203" s="28">
        <f t="shared" si="1003"/>
        <v>6156</v>
      </c>
      <c r="AK203" s="25"/>
      <c r="AL203" s="26" t="str">
        <f t="shared" si="1004"/>
        <v/>
      </c>
      <c r="AM203" s="26">
        <f t="shared" si="1005"/>
        <v>2733264</v>
      </c>
      <c r="AN203" s="26">
        <f t="shared" si="1006"/>
        <v>273326.4</v>
      </c>
      <c r="AO203" s="26">
        <f t="shared" si="1007"/>
        <v>273326.4</v>
      </c>
      <c r="AP203" s="26">
        <f t="shared" si="1008"/>
        <v>273326.4</v>
      </c>
      <c r="AQ203" s="26">
        <f t="shared" si="1009"/>
        <v>58409.47726</v>
      </c>
      <c r="AR203" s="26">
        <f t="shared" si="1010"/>
        <v>329489.3589</v>
      </c>
      <c r="AX203" s="29">
        <f t="shared" ref="AX203:BA203" si="1021">H203/2</f>
        <v>3078</v>
      </c>
      <c r="AY203" s="29">
        <f t="shared" si="1021"/>
        <v>307.8</v>
      </c>
      <c r="AZ203" s="29">
        <f t="shared" si="1021"/>
        <v>307.8</v>
      </c>
      <c r="BA203" s="29">
        <f t="shared" si="1021"/>
        <v>307.8</v>
      </c>
      <c r="BB203" s="29">
        <f t="shared" ref="BB203:BE203" si="1022">H203/2*($E203)</f>
        <v>113886</v>
      </c>
      <c r="BC203" s="29">
        <f t="shared" si="1022"/>
        <v>11388.6</v>
      </c>
      <c r="BD203" s="29">
        <f t="shared" si="1022"/>
        <v>11388.6</v>
      </c>
      <c r="BE203" s="29">
        <f t="shared" si="1022"/>
        <v>11388.6</v>
      </c>
      <c r="BG203" s="29">
        <f t="shared" si="25"/>
        <v>68331.6</v>
      </c>
      <c r="BH203" s="29">
        <f t="shared" si="428"/>
        <v>819979.2</v>
      </c>
    </row>
    <row r="204" ht="24.75" customHeight="1">
      <c r="A204" s="31"/>
      <c r="B204" s="32"/>
      <c r="C204" s="15" t="s">
        <v>231</v>
      </c>
      <c r="D204" s="16" t="s">
        <v>232</v>
      </c>
      <c r="E204" s="16"/>
      <c r="F204" s="32"/>
      <c r="G204" s="16"/>
      <c r="H204" s="16"/>
      <c r="I204" s="16"/>
      <c r="J204" s="16"/>
      <c r="K204" s="16"/>
      <c r="L204" s="16"/>
      <c r="M204" s="33"/>
      <c r="N204" s="33"/>
      <c r="O204" s="33" t="str">
        <f>IF(G204="","",((G204*20)*0.3))</f>
        <v/>
      </c>
      <c r="P204" s="33"/>
      <c r="Q204" s="33"/>
      <c r="R204" s="33"/>
      <c r="S204" s="34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7"/>
      <c r="AI204" s="27"/>
      <c r="AJ204" s="28"/>
      <c r="AK204" s="25"/>
      <c r="AL204" s="35">
        <f t="shared" ref="AL204:AR204" si="1023">SUM(AL199:AL203)</f>
        <v>146400</v>
      </c>
      <c r="AM204" s="35">
        <f t="shared" si="1023"/>
        <v>3070224</v>
      </c>
      <c r="AN204" s="35">
        <f t="shared" si="1023"/>
        <v>321662.4</v>
      </c>
      <c r="AO204" s="35">
        <f t="shared" si="1023"/>
        <v>321662.4</v>
      </c>
      <c r="AP204" s="35">
        <f t="shared" si="1023"/>
        <v>321662.4</v>
      </c>
      <c r="AQ204" s="35">
        <f t="shared" si="1023"/>
        <v>68738.81425</v>
      </c>
      <c r="AR204" s="35">
        <f t="shared" si="1023"/>
        <v>390966.1808</v>
      </c>
      <c r="AS204" s="35">
        <f>SUM(AL204:AR204)</f>
        <v>4641316.195</v>
      </c>
      <c r="AT204" s="35">
        <f>SUM(S199:S203)</f>
        <v>4641316.195</v>
      </c>
      <c r="AU204" s="35">
        <f>AS204-AT204</f>
        <v>0</v>
      </c>
      <c r="AX204" s="29">
        <f t="shared" ref="AX204:BA204" si="1024">H204/2</f>
        <v>0</v>
      </c>
      <c r="AY204" s="29">
        <f t="shared" si="1024"/>
        <v>0</v>
      </c>
      <c r="AZ204" s="29">
        <f t="shared" si="1024"/>
        <v>0</v>
      </c>
      <c r="BA204" s="29">
        <f t="shared" si="1024"/>
        <v>0</v>
      </c>
      <c r="BB204" s="29">
        <f t="shared" ref="BB204:BE204" si="1025">SUM(BB199:BB203)</f>
        <v>134026</v>
      </c>
      <c r="BC204" s="29">
        <f t="shared" si="1025"/>
        <v>13402.6</v>
      </c>
      <c r="BD204" s="29">
        <f t="shared" si="1025"/>
        <v>13402.6</v>
      </c>
      <c r="BE204" s="29">
        <f t="shared" si="1025"/>
        <v>13402.6</v>
      </c>
      <c r="BG204" s="29">
        <f t="shared" si="25"/>
        <v>0</v>
      </c>
      <c r="BH204" s="29">
        <f t="shared" si="428"/>
        <v>0</v>
      </c>
    </row>
    <row r="205" ht="24.75" customHeight="1">
      <c r="A205" s="21" t="s">
        <v>29</v>
      </c>
      <c r="B205" s="21">
        <v>1.0</v>
      </c>
      <c r="C205" s="22" t="s">
        <v>231</v>
      </c>
      <c r="D205" s="23" t="s">
        <v>233</v>
      </c>
      <c r="E205" s="21">
        <v>1.0</v>
      </c>
      <c r="F205" s="21">
        <v>1.0</v>
      </c>
      <c r="G205" s="24">
        <f t="shared" ref="G205:G214" si="1028">(((SUM(H205:K205))*12)/365)</f>
        <v>517.1506849</v>
      </c>
      <c r="H205" s="24">
        <f t="shared" ref="H205:H214" si="1029">ROUNDUP(AJ205,0)</f>
        <v>12100</v>
      </c>
      <c r="I205" s="24">
        <f t="shared" ref="I205:I214" si="1030">H205*0.1</f>
        <v>1210</v>
      </c>
      <c r="J205" s="24">
        <f t="shared" ref="J205:J214" si="1031">H205*0.1</f>
        <v>1210</v>
      </c>
      <c r="K205" s="24">
        <f t="shared" ref="K205:K214" si="1032">H205*0.1</f>
        <v>1210</v>
      </c>
      <c r="L205" s="24">
        <f t="shared" ref="L205:L214" si="1033">((H205+I205+J205+K205)*12)*E205</f>
        <v>188760</v>
      </c>
      <c r="M205" s="24">
        <v>0.0</v>
      </c>
      <c r="N205" s="24"/>
      <c r="O205" s="24">
        <f t="shared" ref="O205:O214" si="1034">IF(G205="","",((G205*20)*30%))</f>
        <v>3102.90411</v>
      </c>
      <c r="P205" s="24">
        <f t="shared" ref="P205:P214" si="1035">O205*E205</f>
        <v>3102.90411</v>
      </c>
      <c r="Q205" s="24">
        <f t="shared" ref="Q205:Q214" si="1036">IF(B205=1,(G205*40),(((((H205+I205)*12)/365)*40)))</f>
        <v>20686.0274</v>
      </c>
      <c r="R205" s="24">
        <f t="shared" ref="R205:R214" si="1037">Q205*E205</f>
        <v>20686.0274</v>
      </c>
      <c r="S205" s="24">
        <f t="shared" ref="S205:S214" si="1038">(((H205*12)+(I205*12)+(J205*12)+(K205*12)+(M205*12)+O205+Q205))*E205</f>
        <v>212548.9315</v>
      </c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6">
        <v>12100.0</v>
      </c>
      <c r="AH205" s="27">
        <v>0.0</v>
      </c>
      <c r="AI205" s="27">
        <f>AI203</f>
        <v>0.08</v>
      </c>
      <c r="AJ205" s="28">
        <f t="shared" ref="AJ205:AJ214" si="1039">IF(B205=1,((AG205*AH205)+AG205),((AG205*AI205)+AG205))</f>
        <v>12100</v>
      </c>
      <c r="AK205" s="25"/>
      <c r="AL205" s="26">
        <f t="shared" ref="AL205:AL214" si="1040">IF(B205=1,((E205*H205)*12),"")</f>
        <v>145200</v>
      </c>
      <c r="AM205" s="26" t="str">
        <f t="shared" ref="AM205:AM214" si="1041">IF(B205=2,((E205*H205)*12),"")</f>
        <v/>
      </c>
      <c r="AN205" s="26">
        <f t="shared" ref="AN205:AN214" si="1042">((I205*12)*E205)</f>
        <v>14520</v>
      </c>
      <c r="AO205" s="26">
        <f t="shared" ref="AO205:AO214" si="1043">((J205*12)*E205)</f>
        <v>14520</v>
      </c>
      <c r="AP205" s="26">
        <f t="shared" ref="AP205:AP214" si="1044">((K205*12)*E205)</f>
        <v>14520</v>
      </c>
      <c r="AQ205" s="26">
        <f t="shared" ref="AQ205:AQ214" si="1045">O205*E205</f>
        <v>3102.90411</v>
      </c>
      <c r="AR205" s="26">
        <f t="shared" ref="AR205:AR214" si="1046">E205*Q205</f>
        <v>20686.0274</v>
      </c>
      <c r="AX205" s="29">
        <f t="shared" ref="AX205:BA205" si="1026">H205/2</f>
        <v>6050</v>
      </c>
      <c r="AY205" s="29">
        <f t="shared" si="1026"/>
        <v>605</v>
      </c>
      <c r="AZ205" s="29">
        <f t="shared" si="1026"/>
        <v>605</v>
      </c>
      <c r="BA205" s="29">
        <f t="shared" si="1026"/>
        <v>605</v>
      </c>
      <c r="BB205" s="29">
        <f t="shared" ref="BB205:BE205" si="1027">H205/2*($E205)</f>
        <v>6050</v>
      </c>
      <c r="BC205" s="29">
        <f t="shared" si="1027"/>
        <v>605</v>
      </c>
      <c r="BD205" s="29">
        <f t="shared" si="1027"/>
        <v>605</v>
      </c>
      <c r="BE205" s="29">
        <f t="shared" si="1027"/>
        <v>605</v>
      </c>
      <c r="BG205" s="29">
        <f t="shared" si="25"/>
        <v>3630</v>
      </c>
      <c r="BH205" s="29">
        <f t="shared" si="428"/>
        <v>43560</v>
      </c>
    </row>
    <row r="206" ht="24.75" customHeight="1">
      <c r="A206" s="21" t="s">
        <v>36</v>
      </c>
      <c r="B206" s="21">
        <v>2.0</v>
      </c>
      <c r="C206" s="22" t="s">
        <v>231</v>
      </c>
      <c r="D206" s="23" t="s">
        <v>234</v>
      </c>
      <c r="E206" s="21">
        <v>2.0</v>
      </c>
      <c r="F206" s="21">
        <v>2.0</v>
      </c>
      <c r="G206" s="24">
        <f t="shared" si="1028"/>
        <v>484.6684932</v>
      </c>
      <c r="H206" s="24">
        <f t="shared" si="1029"/>
        <v>11340</v>
      </c>
      <c r="I206" s="24">
        <f t="shared" si="1030"/>
        <v>1134</v>
      </c>
      <c r="J206" s="24">
        <f t="shared" si="1031"/>
        <v>1134</v>
      </c>
      <c r="K206" s="24">
        <f t="shared" si="1032"/>
        <v>1134</v>
      </c>
      <c r="L206" s="24">
        <f t="shared" si="1033"/>
        <v>353808</v>
      </c>
      <c r="M206" s="24">
        <v>0.0</v>
      </c>
      <c r="N206" s="24"/>
      <c r="O206" s="24">
        <f t="shared" si="1034"/>
        <v>2908.010959</v>
      </c>
      <c r="P206" s="24">
        <f t="shared" si="1035"/>
        <v>5816.021918</v>
      </c>
      <c r="Q206" s="24">
        <f t="shared" si="1036"/>
        <v>16404.16438</v>
      </c>
      <c r="R206" s="24">
        <f t="shared" si="1037"/>
        <v>32808.32877</v>
      </c>
      <c r="S206" s="24">
        <f t="shared" si="1038"/>
        <v>392432.3507</v>
      </c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6">
        <v>10500.0</v>
      </c>
      <c r="AH206" s="27">
        <v>0.08</v>
      </c>
      <c r="AI206" s="27">
        <f>AI205</f>
        <v>0.08</v>
      </c>
      <c r="AJ206" s="28">
        <f t="shared" si="1039"/>
        <v>11340</v>
      </c>
      <c r="AK206" s="25"/>
      <c r="AL206" s="26" t="str">
        <f t="shared" si="1040"/>
        <v/>
      </c>
      <c r="AM206" s="26">
        <f t="shared" si="1041"/>
        <v>272160</v>
      </c>
      <c r="AN206" s="26">
        <f t="shared" si="1042"/>
        <v>27216</v>
      </c>
      <c r="AO206" s="26">
        <f t="shared" si="1043"/>
        <v>27216</v>
      </c>
      <c r="AP206" s="26">
        <f t="shared" si="1044"/>
        <v>27216</v>
      </c>
      <c r="AQ206" s="26">
        <f t="shared" si="1045"/>
        <v>5816.021918</v>
      </c>
      <c r="AR206" s="26">
        <f t="shared" si="1046"/>
        <v>32808.32877</v>
      </c>
      <c r="AX206" s="29">
        <f t="shared" ref="AX206:BA206" si="1047">H206/2</f>
        <v>5670</v>
      </c>
      <c r="AY206" s="29">
        <f t="shared" si="1047"/>
        <v>567</v>
      </c>
      <c r="AZ206" s="29">
        <f t="shared" si="1047"/>
        <v>567</v>
      </c>
      <c r="BA206" s="29">
        <f t="shared" si="1047"/>
        <v>567</v>
      </c>
      <c r="BB206" s="29">
        <f t="shared" ref="BB206:BE206" si="1048">H206/2*($E206)</f>
        <v>11340</v>
      </c>
      <c r="BC206" s="29">
        <f t="shared" si="1048"/>
        <v>1134</v>
      </c>
      <c r="BD206" s="29">
        <f t="shared" si="1048"/>
        <v>1134</v>
      </c>
      <c r="BE206" s="29">
        <f t="shared" si="1048"/>
        <v>1134</v>
      </c>
      <c r="BG206" s="29">
        <f t="shared" si="25"/>
        <v>6804</v>
      </c>
      <c r="BH206" s="29">
        <f t="shared" si="428"/>
        <v>81648</v>
      </c>
    </row>
    <row r="207" ht="24.75" customHeight="1">
      <c r="A207" s="21" t="s">
        <v>36</v>
      </c>
      <c r="B207" s="21">
        <v>2.0</v>
      </c>
      <c r="C207" s="22" t="s">
        <v>231</v>
      </c>
      <c r="D207" s="23" t="s">
        <v>235</v>
      </c>
      <c r="E207" s="21">
        <v>1.0</v>
      </c>
      <c r="F207" s="21">
        <v>2.0</v>
      </c>
      <c r="G207" s="24">
        <f t="shared" si="1028"/>
        <v>323.1123288</v>
      </c>
      <c r="H207" s="24">
        <f t="shared" si="1029"/>
        <v>7560</v>
      </c>
      <c r="I207" s="24">
        <f t="shared" si="1030"/>
        <v>756</v>
      </c>
      <c r="J207" s="24">
        <f t="shared" si="1031"/>
        <v>756</v>
      </c>
      <c r="K207" s="24">
        <f t="shared" si="1032"/>
        <v>756</v>
      </c>
      <c r="L207" s="24">
        <f t="shared" si="1033"/>
        <v>117936</v>
      </c>
      <c r="M207" s="24">
        <v>0.0</v>
      </c>
      <c r="N207" s="24"/>
      <c r="O207" s="24">
        <f t="shared" si="1034"/>
        <v>1938.673973</v>
      </c>
      <c r="P207" s="24">
        <f t="shared" si="1035"/>
        <v>1938.673973</v>
      </c>
      <c r="Q207" s="24">
        <f t="shared" si="1036"/>
        <v>10936.10959</v>
      </c>
      <c r="R207" s="24">
        <f t="shared" si="1037"/>
        <v>10936.10959</v>
      </c>
      <c r="S207" s="24">
        <f t="shared" si="1038"/>
        <v>130810.7836</v>
      </c>
      <c r="AG207" s="26">
        <v>7000.0</v>
      </c>
      <c r="AH207" s="27">
        <f t="shared" ref="AH207:AI207" si="1049">AH206</f>
        <v>0.08</v>
      </c>
      <c r="AI207" s="27">
        <f t="shared" si="1049"/>
        <v>0.08</v>
      </c>
      <c r="AJ207" s="28">
        <f t="shared" si="1039"/>
        <v>7560</v>
      </c>
      <c r="AL207" s="26" t="str">
        <f t="shared" si="1040"/>
        <v/>
      </c>
      <c r="AM207" s="26">
        <f t="shared" si="1041"/>
        <v>90720</v>
      </c>
      <c r="AN207" s="26">
        <f t="shared" si="1042"/>
        <v>9072</v>
      </c>
      <c r="AO207" s="26">
        <f t="shared" si="1043"/>
        <v>9072</v>
      </c>
      <c r="AP207" s="26">
        <f t="shared" si="1044"/>
        <v>9072</v>
      </c>
      <c r="AQ207" s="26">
        <f t="shared" si="1045"/>
        <v>1938.673973</v>
      </c>
      <c r="AR207" s="26">
        <f t="shared" si="1046"/>
        <v>10936.10959</v>
      </c>
      <c r="AX207" s="29">
        <f t="shared" ref="AX207:BA207" si="1050">H207/2</f>
        <v>3780</v>
      </c>
      <c r="AY207" s="29">
        <f t="shared" si="1050"/>
        <v>378</v>
      </c>
      <c r="AZ207" s="29">
        <f t="shared" si="1050"/>
        <v>378</v>
      </c>
      <c r="BA207" s="29">
        <f t="shared" si="1050"/>
        <v>378</v>
      </c>
      <c r="BB207" s="29">
        <f t="shared" ref="BB207:BE207" si="1051">H207/2*($E207)</f>
        <v>3780</v>
      </c>
      <c r="BC207" s="29">
        <f t="shared" si="1051"/>
        <v>378</v>
      </c>
      <c r="BD207" s="29">
        <f t="shared" si="1051"/>
        <v>378</v>
      </c>
      <c r="BE207" s="29">
        <f t="shared" si="1051"/>
        <v>378</v>
      </c>
      <c r="BG207" s="29">
        <f t="shared" si="25"/>
        <v>2268</v>
      </c>
      <c r="BH207" s="29">
        <f t="shared" si="428"/>
        <v>27216</v>
      </c>
    </row>
    <row r="208" ht="24.75" customHeight="1">
      <c r="A208" s="21" t="s">
        <v>36</v>
      </c>
      <c r="B208" s="21">
        <v>2.0</v>
      </c>
      <c r="C208" s="22" t="s">
        <v>231</v>
      </c>
      <c r="D208" s="23" t="s">
        <v>236</v>
      </c>
      <c r="E208" s="21">
        <v>5.0</v>
      </c>
      <c r="F208" s="21">
        <v>2.0</v>
      </c>
      <c r="G208" s="24">
        <f t="shared" si="1028"/>
        <v>323.1123288</v>
      </c>
      <c r="H208" s="24">
        <f t="shared" si="1029"/>
        <v>7560</v>
      </c>
      <c r="I208" s="24">
        <f t="shared" si="1030"/>
        <v>756</v>
      </c>
      <c r="J208" s="24">
        <f t="shared" si="1031"/>
        <v>756</v>
      </c>
      <c r="K208" s="24">
        <f t="shared" si="1032"/>
        <v>756</v>
      </c>
      <c r="L208" s="24">
        <f t="shared" si="1033"/>
        <v>589680</v>
      </c>
      <c r="M208" s="24">
        <v>0.0</v>
      </c>
      <c r="N208" s="24"/>
      <c r="O208" s="24">
        <f t="shared" si="1034"/>
        <v>1938.673973</v>
      </c>
      <c r="P208" s="24">
        <f t="shared" si="1035"/>
        <v>9693.369863</v>
      </c>
      <c r="Q208" s="24">
        <f t="shared" si="1036"/>
        <v>10936.10959</v>
      </c>
      <c r="R208" s="24">
        <f t="shared" si="1037"/>
        <v>54680.54795</v>
      </c>
      <c r="S208" s="24">
        <f t="shared" si="1038"/>
        <v>654053.9178</v>
      </c>
      <c r="AG208" s="26">
        <v>7000.0</v>
      </c>
      <c r="AH208" s="27">
        <f t="shared" ref="AH208:AI208" si="1052">AH207</f>
        <v>0.08</v>
      </c>
      <c r="AI208" s="27">
        <f t="shared" si="1052"/>
        <v>0.08</v>
      </c>
      <c r="AJ208" s="28">
        <f t="shared" si="1039"/>
        <v>7560</v>
      </c>
      <c r="AL208" s="26" t="str">
        <f t="shared" si="1040"/>
        <v/>
      </c>
      <c r="AM208" s="26">
        <f t="shared" si="1041"/>
        <v>453600</v>
      </c>
      <c r="AN208" s="26">
        <f t="shared" si="1042"/>
        <v>45360</v>
      </c>
      <c r="AO208" s="26">
        <f t="shared" si="1043"/>
        <v>45360</v>
      </c>
      <c r="AP208" s="26">
        <f t="shared" si="1044"/>
        <v>45360</v>
      </c>
      <c r="AQ208" s="26">
        <f t="shared" si="1045"/>
        <v>9693.369863</v>
      </c>
      <c r="AR208" s="26">
        <f t="shared" si="1046"/>
        <v>54680.54795</v>
      </c>
      <c r="AX208" s="29">
        <f t="shared" ref="AX208:BA208" si="1053">H208/2</f>
        <v>3780</v>
      </c>
      <c r="AY208" s="29">
        <f t="shared" si="1053"/>
        <v>378</v>
      </c>
      <c r="AZ208" s="29">
        <f t="shared" si="1053"/>
        <v>378</v>
      </c>
      <c r="BA208" s="29">
        <f t="shared" si="1053"/>
        <v>378</v>
      </c>
      <c r="BB208" s="29">
        <f t="shared" ref="BB208:BE208" si="1054">H208/2*($E208)</f>
        <v>18900</v>
      </c>
      <c r="BC208" s="29">
        <f t="shared" si="1054"/>
        <v>1890</v>
      </c>
      <c r="BD208" s="29">
        <f t="shared" si="1054"/>
        <v>1890</v>
      </c>
      <c r="BE208" s="29">
        <f t="shared" si="1054"/>
        <v>1890</v>
      </c>
      <c r="BG208" s="29">
        <f t="shared" si="25"/>
        <v>11340</v>
      </c>
      <c r="BH208" s="29">
        <f t="shared" si="428"/>
        <v>136080</v>
      </c>
    </row>
    <row r="209" ht="24.75" customHeight="1">
      <c r="A209" s="21" t="s">
        <v>36</v>
      </c>
      <c r="B209" s="21">
        <v>2.0</v>
      </c>
      <c r="C209" s="22" t="s">
        <v>231</v>
      </c>
      <c r="D209" s="23" t="s">
        <v>237</v>
      </c>
      <c r="E209" s="21">
        <v>4.0</v>
      </c>
      <c r="F209" s="21">
        <v>2.0</v>
      </c>
      <c r="G209" s="24">
        <f t="shared" si="1028"/>
        <v>233.1024658</v>
      </c>
      <c r="H209" s="24">
        <f t="shared" si="1029"/>
        <v>5454</v>
      </c>
      <c r="I209" s="24">
        <f t="shared" si="1030"/>
        <v>545.4</v>
      </c>
      <c r="J209" s="24">
        <f t="shared" si="1031"/>
        <v>545.4</v>
      </c>
      <c r="K209" s="24">
        <f t="shared" si="1032"/>
        <v>545.4</v>
      </c>
      <c r="L209" s="24">
        <f t="shared" si="1033"/>
        <v>340329.6</v>
      </c>
      <c r="M209" s="24">
        <v>0.0</v>
      </c>
      <c r="N209" s="24"/>
      <c r="O209" s="24">
        <f t="shared" si="1034"/>
        <v>1398.614795</v>
      </c>
      <c r="P209" s="24">
        <f t="shared" si="1035"/>
        <v>5594.459178</v>
      </c>
      <c r="Q209" s="24">
        <f t="shared" si="1036"/>
        <v>7889.621918</v>
      </c>
      <c r="R209" s="24">
        <f t="shared" si="1037"/>
        <v>31558.48767</v>
      </c>
      <c r="S209" s="24">
        <f t="shared" si="1038"/>
        <v>377482.5468</v>
      </c>
      <c r="AG209" s="26">
        <v>5050.0</v>
      </c>
      <c r="AH209" s="27">
        <f t="shared" ref="AH209:AI209" si="1055">AH208</f>
        <v>0.08</v>
      </c>
      <c r="AI209" s="27">
        <f t="shared" si="1055"/>
        <v>0.08</v>
      </c>
      <c r="AJ209" s="28">
        <f t="shared" si="1039"/>
        <v>5454</v>
      </c>
      <c r="AL209" s="26" t="str">
        <f t="shared" si="1040"/>
        <v/>
      </c>
      <c r="AM209" s="26">
        <f t="shared" si="1041"/>
        <v>261792</v>
      </c>
      <c r="AN209" s="26">
        <f t="shared" si="1042"/>
        <v>26179.2</v>
      </c>
      <c r="AO209" s="26">
        <f t="shared" si="1043"/>
        <v>26179.2</v>
      </c>
      <c r="AP209" s="26">
        <f t="shared" si="1044"/>
        <v>26179.2</v>
      </c>
      <c r="AQ209" s="26">
        <f t="shared" si="1045"/>
        <v>5594.459178</v>
      </c>
      <c r="AR209" s="26">
        <f t="shared" si="1046"/>
        <v>31558.48767</v>
      </c>
      <c r="AX209" s="29">
        <f t="shared" ref="AX209:BA209" si="1056">H209/2</f>
        <v>2727</v>
      </c>
      <c r="AY209" s="29">
        <f t="shared" si="1056"/>
        <v>272.7</v>
      </c>
      <c r="AZ209" s="29">
        <f t="shared" si="1056"/>
        <v>272.7</v>
      </c>
      <c r="BA209" s="29">
        <f t="shared" si="1056"/>
        <v>272.7</v>
      </c>
      <c r="BB209" s="29">
        <f t="shared" ref="BB209:BE209" si="1057">H209/2*($E209)</f>
        <v>10908</v>
      </c>
      <c r="BC209" s="29">
        <f t="shared" si="1057"/>
        <v>1090.8</v>
      </c>
      <c r="BD209" s="29">
        <f t="shared" si="1057"/>
        <v>1090.8</v>
      </c>
      <c r="BE209" s="29">
        <f t="shared" si="1057"/>
        <v>1090.8</v>
      </c>
      <c r="BG209" s="29">
        <f t="shared" si="25"/>
        <v>6544.8</v>
      </c>
      <c r="BH209" s="29">
        <f t="shared" si="428"/>
        <v>78537.6</v>
      </c>
    </row>
    <row r="210" ht="24.75" customHeight="1">
      <c r="A210" s="21" t="s">
        <v>36</v>
      </c>
      <c r="B210" s="21">
        <v>2.0</v>
      </c>
      <c r="C210" s="22" t="s">
        <v>231</v>
      </c>
      <c r="D210" s="23" t="s">
        <v>238</v>
      </c>
      <c r="E210" s="21">
        <v>1.0</v>
      </c>
      <c r="F210" s="21">
        <v>2.0</v>
      </c>
      <c r="G210" s="24">
        <f t="shared" si="1028"/>
        <v>302.3408219</v>
      </c>
      <c r="H210" s="24">
        <f t="shared" si="1029"/>
        <v>7074</v>
      </c>
      <c r="I210" s="24">
        <f t="shared" si="1030"/>
        <v>707.4</v>
      </c>
      <c r="J210" s="24">
        <f t="shared" si="1031"/>
        <v>707.4</v>
      </c>
      <c r="K210" s="24">
        <f t="shared" si="1032"/>
        <v>707.4</v>
      </c>
      <c r="L210" s="24">
        <f t="shared" si="1033"/>
        <v>110354.4</v>
      </c>
      <c r="M210" s="24">
        <v>0.0</v>
      </c>
      <c r="N210" s="24"/>
      <c r="O210" s="24">
        <f t="shared" si="1034"/>
        <v>1814.044932</v>
      </c>
      <c r="P210" s="24">
        <f t="shared" si="1035"/>
        <v>1814.044932</v>
      </c>
      <c r="Q210" s="24">
        <f t="shared" si="1036"/>
        <v>10233.07397</v>
      </c>
      <c r="R210" s="24">
        <f t="shared" si="1037"/>
        <v>10233.07397</v>
      </c>
      <c r="S210" s="24">
        <f t="shared" si="1038"/>
        <v>122401.5189</v>
      </c>
      <c r="AG210" s="26">
        <v>6550.0</v>
      </c>
      <c r="AH210" s="27">
        <f t="shared" ref="AH210:AI210" si="1058">AH209</f>
        <v>0.08</v>
      </c>
      <c r="AI210" s="27">
        <f t="shared" si="1058"/>
        <v>0.08</v>
      </c>
      <c r="AJ210" s="28">
        <f t="shared" si="1039"/>
        <v>7074</v>
      </c>
      <c r="AL210" s="26" t="str">
        <f t="shared" si="1040"/>
        <v/>
      </c>
      <c r="AM210" s="26">
        <f t="shared" si="1041"/>
        <v>84888</v>
      </c>
      <c r="AN210" s="26">
        <f t="shared" si="1042"/>
        <v>8488.8</v>
      </c>
      <c r="AO210" s="26">
        <f t="shared" si="1043"/>
        <v>8488.8</v>
      </c>
      <c r="AP210" s="26">
        <f t="shared" si="1044"/>
        <v>8488.8</v>
      </c>
      <c r="AQ210" s="26">
        <f t="shared" si="1045"/>
        <v>1814.044932</v>
      </c>
      <c r="AR210" s="26">
        <f t="shared" si="1046"/>
        <v>10233.07397</v>
      </c>
      <c r="AX210" s="29">
        <f t="shared" ref="AX210:BA210" si="1059">H210/2</f>
        <v>3537</v>
      </c>
      <c r="AY210" s="29">
        <f t="shared" si="1059"/>
        <v>353.7</v>
      </c>
      <c r="AZ210" s="29">
        <f t="shared" si="1059"/>
        <v>353.7</v>
      </c>
      <c r="BA210" s="29">
        <f t="shared" si="1059"/>
        <v>353.7</v>
      </c>
      <c r="BB210" s="29">
        <f t="shared" ref="BB210:BE210" si="1060">H210/2*($E210)</f>
        <v>3537</v>
      </c>
      <c r="BC210" s="29">
        <f t="shared" si="1060"/>
        <v>353.7</v>
      </c>
      <c r="BD210" s="29">
        <f t="shared" si="1060"/>
        <v>353.7</v>
      </c>
      <c r="BE210" s="29">
        <f t="shared" si="1060"/>
        <v>353.7</v>
      </c>
      <c r="BG210" s="29">
        <f t="shared" si="25"/>
        <v>2122.2</v>
      </c>
      <c r="BH210" s="29">
        <f t="shared" si="428"/>
        <v>25466.4</v>
      </c>
    </row>
    <row r="211" ht="24.75" customHeight="1">
      <c r="A211" s="21" t="s">
        <v>36</v>
      </c>
      <c r="B211" s="21">
        <v>2.0</v>
      </c>
      <c r="C211" s="22" t="s">
        <v>231</v>
      </c>
      <c r="D211" s="23" t="s">
        <v>239</v>
      </c>
      <c r="E211" s="21">
        <v>3.0</v>
      </c>
      <c r="F211" s="21">
        <v>2.0</v>
      </c>
      <c r="G211" s="24">
        <f t="shared" si="1028"/>
        <v>261.0542466</v>
      </c>
      <c r="H211" s="24">
        <f t="shared" si="1029"/>
        <v>6108</v>
      </c>
      <c r="I211" s="24">
        <f t="shared" si="1030"/>
        <v>610.8</v>
      </c>
      <c r="J211" s="24">
        <f t="shared" si="1031"/>
        <v>610.8</v>
      </c>
      <c r="K211" s="24">
        <f t="shared" si="1032"/>
        <v>610.8</v>
      </c>
      <c r="L211" s="24">
        <f t="shared" si="1033"/>
        <v>285854.4</v>
      </c>
      <c r="M211" s="24">
        <v>0.0</v>
      </c>
      <c r="N211" s="24"/>
      <c r="O211" s="24">
        <f t="shared" si="1034"/>
        <v>1566.325479</v>
      </c>
      <c r="P211" s="24">
        <f t="shared" si="1035"/>
        <v>4698.976438</v>
      </c>
      <c r="Q211" s="24">
        <f t="shared" si="1036"/>
        <v>8835.682192</v>
      </c>
      <c r="R211" s="24">
        <f t="shared" si="1037"/>
        <v>26507.04658</v>
      </c>
      <c r="S211" s="24">
        <f t="shared" si="1038"/>
        <v>317060.423</v>
      </c>
      <c r="AG211" s="26">
        <v>5655.0</v>
      </c>
      <c r="AH211" s="27">
        <f t="shared" ref="AH211:AI211" si="1061">AH210</f>
        <v>0.08</v>
      </c>
      <c r="AI211" s="27">
        <f t="shared" si="1061"/>
        <v>0.08</v>
      </c>
      <c r="AJ211" s="28">
        <f t="shared" si="1039"/>
        <v>6107.4</v>
      </c>
      <c r="AL211" s="26" t="str">
        <f t="shared" si="1040"/>
        <v/>
      </c>
      <c r="AM211" s="26">
        <f t="shared" si="1041"/>
        <v>219888</v>
      </c>
      <c r="AN211" s="26">
        <f t="shared" si="1042"/>
        <v>21988.8</v>
      </c>
      <c r="AO211" s="26">
        <f t="shared" si="1043"/>
        <v>21988.8</v>
      </c>
      <c r="AP211" s="26">
        <f t="shared" si="1044"/>
        <v>21988.8</v>
      </c>
      <c r="AQ211" s="26">
        <f t="shared" si="1045"/>
        <v>4698.976438</v>
      </c>
      <c r="AR211" s="26">
        <f t="shared" si="1046"/>
        <v>26507.04658</v>
      </c>
      <c r="AX211" s="29">
        <f t="shared" ref="AX211:BA211" si="1062">H211/2</f>
        <v>3054</v>
      </c>
      <c r="AY211" s="29">
        <f t="shared" si="1062"/>
        <v>305.4</v>
      </c>
      <c r="AZ211" s="29">
        <f t="shared" si="1062"/>
        <v>305.4</v>
      </c>
      <c r="BA211" s="29">
        <f t="shared" si="1062"/>
        <v>305.4</v>
      </c>
      <c r="BB211" s="29">
        <f t="shared" ref="BB211:BE211" si="1063">H211/2*($E211)</f>
        <v>9162</v>
      </c>
      <c r="BC211" s="29">
        <f t="shared" si="1063"/>
        <v>916.2</v>
      </c>
      <c r="BD211" s="29">
        <f t="shared" si="1063"/>
        <v>916.2</v>
      </c>
      <c r="BE211" s="29">
        <f t="shared" si="1063"/>
        <v>916.2</v>
      </c>
      <c r="BG211" s="29">
        <f t="shared" si="25"/>
        <v>5497.2</v>
      </c>
      <c r="BH211" s="29">
        <f t="shared" si="428"/>
        <v>65966.4</v>
      </c>
    </row>
    <row r="212" ht="24.75" customHeight="1">
      <c r="A212" s="21" t="s">
        <v>36</v>
      </c>
      <c r="B212" s="21">
        <v>2.0</v>
      </c>
      <c r="C212" s="22" t="s">
        <v>231</v>
      </c>
      <c r="D212" s="23" t="s">
        <v>240</v>
      </c>
      <c r="E212" s="21">
        <v>1.0</v>
      </c>
      <c r="F212" s="21">
        <v>2.0</v>
      </c>
      <c r="G212" s="24">
        <f t="shared" si="1028"/>
        <v>255.2843836</v>
      </c>
      <c r="H212" s="24">
        <f t="shared" si="1029"/>
        <v>5973</v>
      </c>
      <c r="I212" s="24">
        <f t="shared" si="1030"/>
        <v>597.3</v>
      </c>
      <c r="J212" s="24">
        <f t="shared" si="1031"/>
        <v>597.3</v>
      </c>
      <c r="K212" s="24">
        <f t="shared" si="1032"/>
        <v>597.3</v>
      </c>
      <c r="L212" s="24">
        <f t="shared" si="1033"/>
        <v>93178.8</v>
      </c>
      <c r="M212" s="24">
        <v>0.0</v>
      </c>
      <c r="N212" s="24"/>
      <c r="O212" s="24">
        <f t="shared" si="1034"/>
        <v>1531.706301</v>
      </c>
      <c r="P212" s="24">
        <f t="shared" si="1035"/>
        <v>1531.706301</v>
      </c>
      <c r="Q212" s="24">
        <f t="shared" si="1036"/>
        <v>8640.394521</v>
      </c>
      <c r="R212" s="24">
        <f t="shared" si="1037"/>
        <v>8640.394521</v>
      </c>
      <c r="S212" s="24">
        <f t="shared" si="1038"/>
        <v>103350.9008</v>
      </c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G212" s="26">
        <v>5530.0</v>
      </c>
      <c r="AH212" s="27">
        <f t="shared" ref="AH212:AI212" si="1064">AH211</f>
        <v>0.08</v>
      </c>
      <c r="AI212" s="27">
        <f t="shared" si="1064"/>
        <v>0.08</v>
      </c>
      <c r="AJ212" s="28">
        <f t="shared" si="1039"/>
        <v>5972.4</v>
      </c>
      <c r="AL212" s="26" t="str">
        <f t="shared" si="1040"/>
        <v/>
      </c>
      <c r="AM212" s="26">
        <f t="shared" si="1041"/>
        <v>71676</v>
      </c>
      <c r="AN212" s="26">
        <f t="shared" si="1042"/>
        <v>7167.6</v>
      </c>
      <c r="AO212" s="26">
        <f t="shared" si="1043"/>
        <v>7167.6</v>
      </c>
      <c r="AP212" s="26">
        <f t="shared" si="1044"/>
        <v>7167.6</v>
      </c>
      <c r="AQ212" s="26">
        <f t="shared" si="1045"/>
        <v>1531.706301</v>
      </c>
      <c r="AR212" s="26">
        <f t="shared" si="1046"/>
        <v>8640.394521</v>
      </c>
      <c r="AX212" s="29">
        <f t="shared" ref="AX212:BA212" si="1065">H212/2</f>
        <v>2986.5</v>
      </c>
      <c r="AY212" s="29">
        <f t="shared" si="1065"/>
        <v>298.65</v>
      </c>
      <c r="AZ212" s="29">
        <f t="shared" si="1065"/>
        <v>298.65</v>
      </c>
      <c r="BA212" s="29">
        <f t="shared" si="1065"/>
        <v>298.65</v>
      </c>
      <c r="BB212" s="29">
        <f t="shared" ref="BB212:BE212" si="1066">H212/2*($E212)</f>
        <v>2986.5</v>
      </c>
      <c r="BC212" s="29">
        <f t="shared" si="1066"/>
        <v>298.65</v>
      </c>
      <c r="BD212" s="29">
        <f t="shared" si="1066"/>
        <v>298.65</v>
      </c>
      <c r="BE212" s="29">
        <f t="shared" si="1066"/>
        <v>298.65</v>
      </c>
      <c r="BG212" s="29">
        <f t="shared" si="25"/>
        <v>1791.9</v>
      </c>
      <c r="BH212" s="29">
        <f t="shared" si="428"/>
        <v>21502.8</v>
      </c>
    </row>
    <row r="213" ht="24.75" customHeight="1">
      <c r="A213" s="21" t="s">
        <v>36</v>
      </c>
      <c r="B213" s="21">
        <v>2.0</v>
      </c>
      <c r="C213" s="22" t="s">
        <v>231</v>
      </c>
      <c r="D213" s="23" t="s">
        <v>241</v>
      </c>
      <c r="E213" s="21">
        <v>13.0</v>
      </c>
      <c r="F213" s="21">
        <v>2.0</v>
      </c>
      <c r="G213" s="24">
        <f t="shared" si="1028"/>
        <v>321.0608219</v>
      </c>
      <c r="H213" s="24">
        <f t="shared" si="1029"/>
        <v>7512</v>
      </c>
      <c r="I213" s="24">
        <f t="shared" si="1030"/>
        <v>751.2</v>
      </c>
      <c r="J213" s="24">
        <f t="shared" si="1031"/>
        <v>751.2</v>
      </c>
      <c r="K213" s="24">
        <f t="shared" si="1032"/>
        <v>751.2</v>
      </c>
      <c r="L213" s="24">
        <f t="shared" si="1033"/>
        <v>1523433.6</v>
      </c>
      <c r="M213" s="24">
        <v>0.0</v>
      </c>
      <c r="N213" s="24"/>
      <c r="O213" s="24">
        <f t="shared" si="1034"/>
        <v>1926.364932</v>
      </c>
      <c r="P213" s="24">
        <f t="shared" si="1035"/>
        <v>25042.74411</v>
      </c>
      <c r="Q213" s="24">
        <f t="shared" si="1036"/>
        <v>10866.67397</v>
      </c>
      <c r="R213" s="24">
        <f t="shared" si="1037"/>
        <v>141266.7616</v>
      </c>
      <c r="S213" s="24">
        <f t="shared" si="1038"/>
        <v>1689743.106</v>
      </c>
      <c r="AG213" s="26">
        <v>6955.0</v>
      </c>
      <c r="AH213" s="27">
        <f t="shared" ref="AH213:AI213" si="1067">AH212</f>
        <v>0.08</v>
      </c>
      <c r="AI213" s="27">
        <f t="shared" si="1067"/>
        <v>0.08</v>
      </c>
      <c r="AJ213" s="28">
        <f t="shared" si="1039"/>
        <v>7511.4</v>
      </c>
      <c r="AL213" s="26" t="str">
        <f t="shared" si="1040"/>
        <v/>
      </c>
      <c r="AM213" s="26">
        <f t="shared" si="1041"/>
        <v>1171872</v>
      </c>
      <c r="AN213" s="26">
        <f t="shared" si="1042"/>
        <v>117187.2</v>
      </c>
      <c r="AO213" s="26">
        <f t="shared" si="1043"/>
        <v>117187.2</v>
      </c>
      <c r="AP213" s="26">
        <f t="shared" si="1044"/>
        <v>117187.2</v>
      </c>
      <c r="AQ213" s="26">
        <f t="shared" si="1045"/>
        <v>25042.74411</v>
      </c>
      <c r="AR213" s="26">
        <f t="shared" si="1046"/>
        <v>141266.7616</v>
      </c>
      <c r="AX213" s="29">
        <f t="shared" ref="AX213:BA213" si="1068">H213/2</f>
        <v>3756</v>
      </c>
      <c r="AY213" s="29">
        <f t="shared" si="1068"/>
        <v>375.6</v>
      </c>
      <c r="AZ213" s="29">
        <f t="shared" si="1068"/>
        <v>375.6</v>
      </c>
      <c r="BA213" s="29">
        <f t="shared" si="1068"/>
        <v>375.6</v>
      </c>
      <c r="BB213" s="29">
        <f t="shared" ref="BB213:BE213" si="1069">H213/2*($E213)</f>
        <v>48828</v>
      </c>
      <c r="BC213" s="29">
        <f t="shared" si="1069"/>
        <v>4882.8</v>
      </c>
      <c r="BD213" s="29">
        <f t="shared" si="1069"/>
        <v>4882.8</v>
      </c>
      <c r="BE213" s="29">
        <f t="shared" si="1069"/>
        <v>4882.8</v>
      </c>
      <c r="BG213" s="29">
        <f t="shared" si="25"/>
        <v>29296.8</v>
      </c>
      <c r="BH213" s="29">
        <f t="shared" si="428"/>
        <v>351561.6</v>
      </c>
    </row>
    <row r="214" ht="24.75" customHeight="1">
      <c r="A214" s="21" t="s">
        <v>36</v>
      </c>
      <c r="B214" s="21">
        <v>2.0</v>
      </c>
      <c r="C214" s="22" t="s">
        <v>231</v>
      </c>
      <c r="D214" s="23" t="s">
        <v>242</v>
      </c>
      <c r="E214" s="21">
        <v>1.0</v>
      </c>
      <c r="F214" s="21">
        <v>2.0</v>
      </c>
      <c r="G214" s="24">
        <f t="shared" si="1028"/>
        <v>263.1057534</v>
      </c>
      <c r="H214" s="24">
        <f t="shared" si="1029"/>
        <v>6156</v>
      </c>
      <c r="I214" s="24">
        <f t="shared" si="1030"/>
        <v>615.6</v>
      </c>
      <c r="J214" s="24">
        <f t="shared" si="1031"/>
        <v>615.6</v>
      </c>
      <c r="K214" s="24">
        <f t="shared" si="1032"/>
        <v>615.6</v>
      </c>
      <c r="L214" s="24">
        <f t="shared" si="1033"/>
        <v>96033.6</v>
      </c>
      <c r="M214" s="24">
        <v>0.0</v>
      </c>
      <c r="N214" s="24"/>
      <c r="O214" s="24">
        <f t="shared" si="1034"/>
        <v>1578.634521</v>
      </c>
      <c r="P214" s="24">
        <f t="shared" si="1035"/>
        <v>1578.634521</v>
      </c>
      <c r="Q214" s="24">
        <f t="shared" si="1036"/>
        <v>8905.117808</v>
      </c>
      <c r="R214" s="24">
        <f t="shared" si="1037"/>
        <v>8905.117808</v>
      </c>
      <c r="S214" s="24">
        <f t="shared" si="1038"/>
        <v>106517.3523</v>
      </c>
      <c r="AG214" s="26">
        <v>5700.0</v>
      </c>
      <c r="AH214" s="27">
        <f t="shared" ref="AH214:AI214" si="1070">AH213</f>
        <v>0.08</v>
      </c>
      <c r="AI214" s="27">
        <f t="shared" si="1070"/>
        <v>0.08</v>
      </c>
      <c r="AJ214" s="28">
        <f t="shared" si="1039"/>
        <v>6156</v>
      </c>
      <c r="AL214" s="26" t="str">
        <f t="shared" si="1040"/>
        <v/>
      </c>
      <c r="AM214" s="26">
        <f t="shared" si="1041"/>
        <v>73872</v>
      </c>
      <c r="AN214" s="26">
        <f t="shared" si="1042"/>
        <v>7387.2</v>
      </c>
      <c r="AO214" s="26">
        <f t="shared" si="1043"/>
        <v>7387.2</v>
      </c>
      <c r="AP214" s="26">
        <f t="shared" si="1044"/>
        <v>7387.2</v>
      </c>
      <c r="AQ214" s="26">
        <f t="shared" si="1045"/>
        <v>1578.634521</v>
      </c>
      <c r="AR214" s="26">
        <f t="shared" si="1046"/>
        <v>8905.117808</v>
      </c>
      <c r="AX214" s="29">
        <f t="shared" ref="AX214:BA214" si="1071">H214/2</f>
        <v>3078</v>
      </c>
      <c r="AY214" s="29">
        <f t="shared" si="1071"/>
        <v>307.8</v>
      </c>
      <c r="AZ214" s="29">
        <f t="shared" si="1071"/>
        <v>307.8</v>
      </c>
      <c r="BA214" s="29">
        <f t="shared" si="1071"/>
        <v>307.8</v>
      </c>
      <c r="BB214" s="29">
        <f t="shared" ref="BB214:BE214" si="1072">H214/2*($E214)</f>
        <v>3078</v>
      </c>
      <c r="BC214" s="29">
        <f t="shared" si="1072"/>
        <v>307.8</v>
      </c>
      <c r="BD214" s="29">
        <f t="shared" si="1072"/>
        <v>307.8</v>
      </c>
      <c r="BE214" s="29">
        <f t="shared" si="1072"/>
        <v>307.8</v>
      </c>
      <c r="BG214" s="29">
        <f t="shared" si="25"/>
        <v>1846.8</v>
      </c>
      <c r="BH214" s="29">
        <f t="shared" si="428"/>
        <v>22161.6</v>
      </c>
    </row>
    <row r="215" ht="24.75" customHeight="1">
      <c r="A215" s="31"/>
      <c r="B215" s="32"/>
      <c r="C215" s="15" t="s">
        <v>243</v>
      </c>
      <c r="D215" s="16" t="s">
        <v>244</v>
      </c>
      <c r="E215" s="16"/>
      <c r="F215" s="32"/>
      <c r="G215" s="16"/>
      <c r="H215" s="16"/>
      <c r="I215" s="16"/>
      <c r="J215" s="16"/>
      <c r="K215" s="16"/>
      <c r="L215" s="16"/>
      <c r="M215" s="33"/>
      <c r="N215" s="33"/>
      <c r="O215" s="33" t="str">
        <f>IF(G215="","",((G215*20)*0.3))</f>
        <v/>
      </c>
      <c r="P215" s="33"/>
      <c r="Q215" s="33"/>
      <c r="R215" s="33"/>
      <c r="S215" s="34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7"/>
      <c r="AI215" s="27"/>
      <c r="AJ215" s="28"/>
      <c r="AK215" s="25"/>
      <c r="AL215" s="35">
        <f t="shared" ref="AL215:AR215" si="1073">SUM(AL205:AL214)</f>
        <v>145200</v>
      </c>
      <c r="AM215" s="35">
        <f t="shared" si="1073"/>
        <v>2700468</v>
      </c>
      <c r="AN215" s="35">
        <f t="shared" si="1073"/>
        <v>284566.8</v>
      </c>
      <c r="AO215" s="35">
        <f t="shared" si="1073"/>
        <v>284566.8</v>
      </c>
      <c r="AP215" s="35">
        <f t="shared" si="1073"/>
        <v>284566.8</v>
      </c>
      <c r="AQ215" s="35">
        <f t="shared" si="1073"/>
        <v>60811.53534</v>
      </c>
      <c r="AR215" s="35">
        <f t="shared" si="1073"/>
        <v>346221.8959</v>
      </c>
      <c r="AS215" s="35">
        <f>SUM(AL215:AR215)</f>
        <v>4106401.831</v>
      </c>
      <c r="AT215" s="35">
        <f>SUM(S205:S214)</f>
        <v>4106401.831</v>
      </c>
      <c r="AU215" s="35">
        <f>AS215-AT215</f>
        <v>-0.0000000004656612873</v>
      </c>
      <c r="AX215" s="29">
        <f t="shared" ref="AX215:BA215" si="1074">H215/2</f>
        <v>0</v>
      </c>
      <c r="AY215" s="29">
        <f t="shared" si="1074"/>
        <v>0</v>
      </c>
      <c r="AZ215" s="29">
        <f t="shared" si="1074"/>
        <v>0</v>
      </c>
      <c r="BA215" s="29">
        <f t="shared" si="1074"/>
        <v>0</v>
      </c>
      <c r="BB215" s="29">
        <f t="shared" ref="BB215:BE215" si="1075">SUM(BB205:BB214)</f>
        <v>118569.5</v>
      </c>
      <c r="BC215" s="29">
        <f t="shared" si="1075"/>
        <v>11856.95</v>
      </c>
      <c r="BD215" s="29">
        <f t="shared" si="1075"/>
        <v>11856.95</v>
      </c>
      <c r="BE215" s="29">
        <f t="shared" si="1075"/>
        <v>11856.95</v>
      </c>
      <c r="BG215" s="29">
        <f t="shared" si="25"/>
        <v>0</v>
      </c>
      <c r="BH215" s="29">
        <f t="shared" si="428"/>
        <v>0</v>
      </c>
    </row>
    <row r="216" ht="24.75" customHeight="1">
      <c r="A216" s="21" t="s">
        <v>29</v>
      </c>
      <c r="B216" s="21">
        <v>1.0</v>
      </c>
      <c r="C216" s="22" t="s">
        <v>243</v>
      </c>
      <c r="D216" s="23" t="s">
        <v>245</v>
      </c>
      <c r="E216" s="21">
        <v>1.0</v>
      </c>
      <c r="F216" s="21">
        <v>1.0</v>
      </c>
      <c r="G216" s="24">
        <f t="shared" ref="G216:G221" si="1078">(((SUM(H216:K216))*12)/365)</f>
        <v>491.5068493</v>
      </c>
      <c r="H216" s="24">
        <v>11500.0</v>
      </c>
      <c r="I216" s="24">
        <f t="shared" ref="I216:I221" si="1079">H216*0.1</f>
        <v>1150</v>
      </c>
      <c r="J216" s="24">
        <f t="shared" ref="J216:J221" si="1080">H216*0.1</f>
        <v>1150</v>
      </c>
      <c r="K216" s="24">
        <f t="shared" ref="K216:K221" si="1081">H216*0.1</f>
        <v>1150</v>
      </c>
      <c r="L216" s="24">
        <f t="shared" ref="L216:L221" si="1082">((H216+I216+J216+K216)*12)*E216</f>
        <v>179400</v>
      </c>
      <c r="M216" s="24">
        <v>0.0</v>
      </c>
      <c r="N216" s="24"/>
      <c r="O216" s="24">
        <f t="shared" ref="O216:O221" si="1083">IF(G216="","",((G216*20)*30%))</f>
        <v>2949.041096</v>
      </c>
      <c r="P216" s="24">
        <f t="shared" ref="P216:P221" si="1084">O216*E216</f>
        <v>2949.041096</v>
      </c>
      <c r="Q216" s="24">
        <f t="shared" ref="Q216:Q221" si="1085">IF(B216=1,(G216*40),(((((H216+I216)*12)/365)*40)))</f>
        <v>19660.27397</v>
      </c>
      <c r="R216" s="24">
        <f t="shared" ref="R216:R221" si="1086">Q216*E216</f>
        <v>19660.27397</v>
      </c>
      <c r="S216" s="24">
        <f t="shared" ref="S216:S221" si="1087">(((H216*12)+(I216*12)+(J216*12)+(K216*12)+(M216*12)+O216+Q216))*E216</f>
        <v>202009.3151</v>
      </c>
      <c r="AG216" s="26">
        <v>11200.0</v>
      </c>
      <c r="AH216" s="27">
        <v>0.0</v>
      </c>
      <c r="AI216" s="27">
        <f>AI214</f>
        <v>0.08</v>
      </c>
      <c r="AJ216" s="28">
        <f t="shared" ref="AJ216:AJ221" si="1088">IF(B216=1,((AG216*AH216)+AG216),((AG216*AI216)+AG216))</f>
        <v>11200</v>
      </c>
      <c r="AL216" s="26">
        <f t="shared" ref="AL216:AL221" si="1089">IF(B216=1,((E216*H216)*12),"")</f>
        <v>138000</v>
      </c>
      <c r="AM216" s="26" t="str">
        <f t="shared" ref="AM216:AM221" si="1090">IF(B216=2,((E216*H216)*12),"")</f>
        <v/>
      </c>
      <c r="AN216" s="26">
        <f t="shared" ref="AN216:AN221" si="1091">((I216*12)*E216)</f>
        <v>13800</v>
      </c>
      <c r="AO216" s="26">
        <f t="shared" ref="AO216:AO221" si="1092">((J216*12)*E216)</f>
        <v>13800</v>
      </c>
      <c r="AP216" s="26">
        <f t="shared" ref="AP216:AP221" si="1093">((K216*12)*E216)</f>
        <v>13800</v>
      </c>
      <c r="AQ216" s="26">
        <f t="shared" ref="AQ216:AQ221" si="1094">O216*E216</f>
        <v>2949.041096</v>
      </c>
      <c r="AR216" s="26">
        <f t="shared" ref="AR216:AR221" si="1095">E216*Q216</f>
        <v>19660.27397</v>
      </c>
      <c r="AX216" s="29">
        <f t="shared" ref="AX216:BA216" si="1076">H216/2</f>
        <v>5750</v>
      </c>
      <c r="AY216" s="29">
        <f t="shared" si="1076"/>
        <v>575</v>
      </c>
      <c r="AZ216" s="29">
        <f t="shared" si="1076"/>
        <v>575</v>
      </c>
      <c r="BA216" s="29">
        <f t="shared" si="1076"/>
        <v>575</v>
      </c>
      <c r="BB216" s="29">
        <f t="shared" ref="BB216:BE216" si="1077">H216/2*($E216)</f>
        <v>5750</v>
      </c>
      <c r="BC216" s="29">
        <f t="shared" si="1077"/>
        <v>575</v>
      </c>
      <c r="BD216" s="29">
        <f t="shared" si="1077"/>
        <v>575</v>
      </c>
      <c r="BE216" s="29">
        <f t="shared" si="1077"/>
        <v>575</v>
      </c>
      <c r="BG216" s="29">
        <f t="shared" si="25"/>
        <v>3450</v>
      </c>
      <c r="BH216" s="29">
        <f t="shared" si="428"/>
        <v>41400</v>
      </c>
    </row>
    <row r="217" ht="24.75" customHeight="1">
      <c r="A217" s="21" t="s">
        <v>36</v>
      </c>
      <c r="B217" s="21">
        <v>2.0</v>
      </c>
      <c r="C217" s="22" t="s">
        <v>243</v>
      </c>
      <c r="D217" s="23" t="s">
        <v>38</v>
      </c>
      <c r="E217" s="21">
        <v>1.0</v>
      </c>
      <c r="F217" s="21">
        <v>2.0</v>
      </c>
      <c r="G217" s="24">
        <f t="shared" si="1078"/>
        <v>313.8805479</v>
      </c>
      <c r="H217" s="24">
        <f t="shared" ref="H217:H221" si="1098">ROUNDUP(AJ217,0)</f>
        <v>7344</v>
      </c>
      <c r="I217" s="24">
        <f t="shared" si="1079"/>
        <v>734.4</v>
      </c>
      <c r="J217" s="24">
        <f t="shared" si="1080"/>
        <v>734.4</v>
      </c>
      <c r="K217" s="24">
        <f t="shared" si="1081"/>
        <v>734.4</v>
      </c>
      <c r="L217" s="24">
        <f t="shared" si="1082"/>
        <v>114566.4</v>
      </c>
      <c r="M217" s="24">
        <v>0.0</v>
      </c>
      <c r="N217" s="24"/>
      <c r="O217" s="24">
        <f t="shared" si="1083"/>
        <v>1883.283288</v>
      </c>
      <c r="P217" s="24">
        <f t="shared" si="1084"/>
        <v>1883.283288</v>
      </c>
      <c r="Q217" s="24">
        <f t="shared" si="1085"/>
        <v>10623.64932</v>
      </c>
      <c r="R217" s="24">
        <f t="shared" si="1086"/>
        <v>10623.64932</v>
      </c>
      <c r="S217" s="24">
        <f t="shared" si="1087"/>
        <v>127073.3326</v>
      </c>
      <c r="AG217" s="26">
        <v>6800.0</v>
      </c>
      <c r="AH217" s="27">
        <v>0.08</v>
      </c>
      <c r="AI217" s="27">
        <f>AI216</f>
        <v>0.08</v>
      </c>
      <c r="AJ217" s="28">
        <f t="shared" si="1088"/>
        <v>7344</v>
      </c>
      <c r="AL217" s="26" t="str">
        <f t="shared" si="1089"/>
        <v/>
      </c>
      <c r="AM217" s="26">
        <f t="shared" si="1090"/>
        <v>88128</v>
      </c>
      <c r="AN217" s="26">
        <f t="shared" si="1091"/>
        <v>8812.8</v>
      </c>
      <c r="AO217" s="26">
        <f t="shared" si="1092"/>
        <v>8812.8</v>
      </c>
      <c r="AP217" s="26">
        <f t="shared" si="1093"/>
        <v>8812.8</v>
      </c>
      <c r="AQ217" s="26">
        <f t="shared" si="1094"/>
        <v>1883.283288</v>
      </c>
      <c r="AR217" s="26">
        <f t="shared" si="1095"/>
        <v>10623.64932</v>
      </c>
      <c r="AX217" s="29">
        <f t="shared" ref="AX217:BA217" si="1096">H217/2</f>
        <v>3672</v>
      </c>
      <c r="AY217" s="29">
        <f t="shared" si="1096"/>
        <v>367.2</v>
      </c>
      <c r="AZ217" s="29">
        <f t="shared" si="1096"/>
        <v>367.2</v>
      </c>
      <c r="BA217" s="29">
        <f t="shared" si="1096"/>
        <v>367.2</v>
      </c>
      <c r="BB217" s="29">
        <f t="shared" ref="BB217:BE217" si="1097">H217/2*($E217)</f>
        <v>3672</v>
      </c>
      <c r="BC217" s="29">
        <f t="shared" si="1097"/>
        <v>367.2</v>
      </c>
      <c r="BD217" s="29">
        <f t="shared" si="1097"/>
        <v>367.2</v>
      </c>
      <c r="BE217" s="29">
        <f t="shared" si="1097"/>
        <v>367.2</v>
      </c>
      <c r="BG217" s="29">
        <f t="shared" si="25"/>
        <v>2203.2</v>
      </c>
      <c r="BH217" s="29">
        <f t="shared" si="428"/>
        <v>26438.4</v>
      </c>
    </row>
    <row r="218" ht="24.75" customHeight="1">
      <c r="A218" s="21" t="s">
        <v>36</v>
      </c>
      <c r="B218" s="21">
        <v>2.0</v>
      </c>
      <c r="C218" s="22" t="s">
        <v>243</v>
      </c>
      <c r="D218" s="23" t="s">
        <v>246</v>
      </c>
      <c r="E218" s="21">
        <v>1.0</v>
      </c>
      <c r="F218" s="21">
        <v>2.0</v>
      </c>
      <c r="G218" s="24">
        <f t="shared" si="1078"/>
        <v>267.7216438</v>
      </c>
      <c r="H218" s="24">
        <f t="shared" si="1098"/>
        <v>6264</v>
      </c>
      <c r="I218" s="24">
        <f t="shared" si="1079"/>
        <v>626.4</v>
      </c>
      <c r="J218" s="24">
        <f t="shared" si="1080"/>
        <v>626.4</v>
      </c>
      <c r="K218" s="24">
        <f t="shared" si="1081"/>
        <v>626.4</v>
      </c>
      <c r="L218" s="24">
        <f t="shared" si="1082"/>
        <v>97718.4</v>
      </c>
      <c r="M218" s="24">
        <v>0.0</v>
      </c>
      <c r="N218" s="24"/>
      <c r="O218" s="24">
        <f t="shared" si="1083"/>
        <v>1606.329863</v>
      </c>
      <c r="P218" s="24">
        <f t="shared" si="1084"/>
        <v>1606.329863</v>
      </c>
      <c r="Q218" s="24">
        <f t="shared" si="1085"/>
        <v>9061.347945</v>
      </c>
      <c r="R218" s="24">
        <f t="shared" si="1086"/>
        <v>9061.347945</v>
      </c>
      <c r="S218" s="24">
        <f t="shared" si="1087"/>
        <v>108386.0778</v>
      </c>
      <c r="AG218" s="26">
        <v>5800.0</v>
      </c>
      <c r="AH218" s="27">
        <f t="shared" ref="AH218:AI218" si="1099">AH217</f>
        <v>0.08</v>
      </c>
      <c r="AI218" s="27">
        <f t="shared" si="1099"/>
        <v>0.08</v>
      </c>
      <c r="AJ218" s="28">
        <f t="shared" si="1088"/>
        <v>6264</v>
      </c>
      <c r="AL218" s="26" t="str">
        <f t="shared" si="1089"/>
        <v/>
      </c>
      <c r="AM218" s="26">
        <f t="shared" si="1090"/>
        <v>75168</v>
      </c>
      <c r="AN218" s="26">
        <f t="shared" si="1091"/>
        <v>7516.8</v>
      </c>
      <c r="AO218" s="26">
        <f t="shared" si="1092"/>
        <v>7516.8</v>
      </c>
      <c r="AP218" s="26">
        <f t="shared" si="1093"/>
        <v>7516.8</v>
      </c>
      <c r="AQ218" s="26">
        <f t="shared" si="1094"/>
        <v>1606.329863</v>
      </c>
      <c r="AR218" s="26">
        <f t="shared" si="1095"/>
        <v>9061.347945</v>
      </c>
      <c r="AX218" s="29">
        <f t="shared" ref="AX218:BA218" si="1100">H218/2</f>
        <v>3132</v>
      </c>
      <c r="AY218" s="29">
        <f t="shared" si="1100"/>
        <v>313.2</v>
      </c>
      <c r="AZ218" s="29">
        <f t="shared" si="1100"/>
        <v>313.2</v>
      </c>
      <c r="BA218" s="29">
        <f t="shared" si="1100"/>
        <v>313.2</v>
      </c>
      <c r="BB218" s="29">
        <f t="shared" ref="BB218:BE218" si="1101">H218/2*($E218)</f>
        <v>3132</v>
      </c>
      <c r="BC218" s="29">
        <f t="shared" si="1101"/>
        <v>313.2</v>
      </c>
      <c r="BD218" s="29">
        <f t="shared" si="1101"/>
        <v>313.2</v>
      </c>
      <c r="BE218" s="29">
        <f t="shared" si="1101"/>
        <v>313.2</v>
      </c>
      <c r="BG218" s="29">
        <f t="shared" si="25"/>
        <v>1879.2</v>
      </c>
      <c r="BH218" s="29">
        <f t="shared" si="428"/>
        <v>22550.4</v>
      </c>
    </row>
    <row r="219" ht="24.75" customHeight="1">
      <c r="A219" s="21" t="s">
        <v>36</v>
      </c>
      <c r="B219" s="21">
        <v>2.0</v>
      </c>
      <c r="C219" s="22" t="s">
        <v>243</v>
      </c>
      <c r="D219" s="23" t="s">
        <v>247</v>
      </c>
      <c r="E219" s="21">
        <v>6.0</v>
      </c>
      <c r="F219" s="21">
        <v>2.0</v>
      </c>
      <c r="G219" s="24">
        <f t="shared" si="1078"/>
        <v>286.1852055</v>
      </c>
      <c r="H219" s="24">
        <f t="shared" si="1098"/>
        <v>6696</v>
      </c>
      <c r="I219" s="24">
        <f t="shared" si="1079"/>
        <v>669.6</v>
      </c>
      <c r="J219" s="24">
        <f t="shared" si="1080"/>
        <v>669.6</v>
      </c>
      <c r="K219" s="24">
        <f t="shared" si="1081"/>
        <v>669.6</v>
      </c>
      <c r="L219" s="24">
        <f t="shared" si="1082"/>
        <v>626745.6</v>
      </c>
      <c r="M219" s="24">
        <v>0.0</v>
      </c>
      <c r="N219" s="24"/>
      <c r="O219" s="24">
        <f t="shared" si="1083"/>
        <v>1717.111233</v>
      </c>
      <c r="P219" s="24">
        <f t="shared" si="1084"/>
        <v>10302.6674</v>
      </c>
      <c r="Q219" s="24">
        <f t="shared" si="1085"/>
        <v>9686.268493</v>
      </c>
      <c r="R219" s="24">
        <f t="shared" si="1086"/>
        <v>58117.61096</v>
      </c>
      <c r="S219" s="24">
        <f t="shared" si="1087"/>
        <v>695165.8784</v>
      </c>
      <c r="AG219" s="26">
        <v>6200.0</v>
      </c>
      <c r="AH219" s="27">
        <f t="shared" ref="AH219:AI219" si="1102">AH218</f>
        <v>0.08</v>
      </c>
      <c r="AI219" s="27">
        <f t="shared" si="1102"/>
        <v>0.08</v>
      </c>
      <c r="AJ219" s="28">
        <f t="shared" si="1088"/>
        <v>6696</v>
      </c>
      <c r="AL219" s="26" t="str">
        <f t="shared" si="1089"/>
        <v/>
      </c>
      <c r="AM219" s="26">
        <f t="shared" si="1090"/>
        <v>482112</v>
      </c>
      <c r="AN219" s="26">
        <f t="shared" si="1091"/>
        <v>48211.2</v>
      </c>
      <c r="AO219" s="26">
        <f t="shared" si="1092"/>
        <v>48211.2</v>
      </c>
      <c r="AP219" s="26">
        <f t="shared" si="1093"/>
        <v>48211.2</v>
      </c>
      <c r="AQ219" s="26">
        <f t="shared" si="1094"/>
        <v>10302.6674</v>
      </c>
      <c r="AR219" s="26">
        <f t="shared" si="1095"/>
        <v>58117.61096</v>
      </c>
      <c r="AX219" s="29">
        <f t="shared" ref="AX219:BA219" si="1103">H219/2</f>
        <v>3348</v>
      </c>
      <c r="AY219" s="29">
        <f t="shared" si="1103"/>
        <v>334.8</v>
      </c>
      <c r="AZ219" s="29">
        <f t="shared" si="1103"/>
        <v>334.8</v>
      </c>
      <c r="BA219" s="29">
        <f t="shared" si="1103"/>
        <v>334.8</v>
      </c>
      <c r="BB219" s="29">
        <f t="shared" ref="BB219:BE219" si="1104">H219/2*($E219)</f>
        <v>20088</v>
      </c>
      <c r="BC219" s="29">
        <f t="shared" si="1104"/>
        <v>2008.8</v>
      </c>
      <c r="BD219" s="29">
        <f t="shared" si="1104"/>
        <v>2008.8</v>
      </c>
      <c r="BE219" s="29">
        <f t="shared" si="1104"/>
        <v>2008.8</v>
      </c>
      <c r="BG219" s="29">
        <f t="shared" si="25"/>
        <v>12052.8</v>
      </c>
      <c r="BH219" s="29">
        <f t="shared" si="428"/>
        <v>144633.6</v>
      </c>
    </row>
    <row r="220" ht="24.75" customHeight="1">
      <c r="A220" s="21" t="s">
        <v>36</v>
      </c>
      <c r="B220" s="21">
        <v>2.0</v>
      </c>
      <c r="C220" s="22" t="s">
        <v>243</v>
      </c>
      <c r="D220" s="23" t="s">
        <v>248</v>
      </c>
      <c r="E220" s="21">
        <v>4.0</v>
      </c>
      <c r="F220" s="21">
        <v>2.0</v>
      </c>
      <c r="G220" s="24">
        <f t="shared" si="1078"/>
        <v>263.1057534</v>
      </c>
      <c r="H220" s="24">
        <f t="shared" si="1098"/>
        <v>6156</v>
      </c>
      <c r="I220" s="24">
        <f t="shared" si="1079"/>
        <v>615.6</v>
      </c>
      <c r="J220" s="24">
        <f t="shared" si="1080"/>
        <v>615.6</v>
      </c>
      <c r="K220" s="24">
        <f t="shared" si="1081"/>
        <v>615.6</v>
      </c>
      <c r="L220" s="24">
        <f t="shared" si="1082"/>
        <v>384134.4</v>
      </c>
      <c r="M220" s="24">
        <v>0.0</v>
      </c>
      <c r="N220" s="24"/>
      <c r="O220" s="24">
        <f t="shared" si="1083"/>
        <v>1578.634521</v>
      </c>
      <c r="P220" s="24">
        <f t="shared" si="1084"/>
        <v>6314.538082</v>
      </c>
      <c r="Q220" s="24">
        <f t="shared" si="1085"/>
        <v>8905.117808</v>
      </c>
      <c r="R220" s="24">
        <f t="shared" si="1086"/>
        <v>35620.47123</v>
      </c>
      <c r="S220" s="24">
        <f t="shared" si="1087"/>
        <v>426069.4093</v>
      </c>
      <c r="AG220" s="26">
        <v>5700.0</v>
      </c>
      <c r="AH220" s="27">
        <f t="shared" ref="AH220:AI220" si="1105">AH219</f>
        <v>0.08</v>
      </c>
      <c r="AI220" s="27">
        <f t="shared" si="1105"/>
        <v>0.08</v>
      </c>
      <c r="AJ220" s="28">
        <f t="shared" si="1088"/>
        <v>6156</v>
      </c>
      <c r="AL220" s="26" t="str">
        <f t="shared" si="1089"/>
        <v/>
      </c>
      <c r="AM220" s="26">
        <f t="shared" si="1090"/>
        <v>295488</v>
      </c>
      <c r="AN220" s="26">
        <f t="shared" si="1091"/>
        <v>29548.8</v>
      </c>
      <c r="AO220" s="26">
        <f t="shared" si="1092"/>
        <v>29548.8</v>
      </c>
      <c r="AP220" s="26">
        <f t="shared" si="1093"/>
        <v>29548.8</v>
      </c>
      <c r="AQ220" s="26">
        <f t="shared" si="1094"/>
        <v>6314.538082</v>
      </c>
      <c r="AR220" s="26">
        <f t="shared" si="1095"/>
        <v>35620.47123</v>
      </c>
      <c r="AX220" s="29">
        <f t="shared" ref="AX220:BA220" si="1106">H220/2</f>
        <v>3078</v>
      </c>
      <c r="AY220" s="29">
        <f t="shared" si="1106"/>
        <v>307.8</v>
      </c>
      <c r="AZ220" s="29">
        <f t="shared" si="1106"/>
        <v>307.8</v>
      </c>
      <c r="BA220" s="29">
        <f t="shared" si="1106"/>
        <v>307.8</v>
      </c>
      <c r="BB220" s="29">
        <f t="shared" ref="BB220:BE220" si="1107">H220/2*($E220)</f>
        <v>12312</v>
      </c>
      <c r="BC220" s="29">
        <f t="shared" si="1107"/>
        <v>1231.2</v>
      </c>
      <c r="BD220" s="29">
        <f t="shared" si="1107"/>
        <v>1231.2</v>
      </c>
      <c r="BE220" s="29">
        <f t="shared" si="1107"/>
        <v>1231.2</v>
      </c>
      <c r="BG220" s="29">
        <f t="shared" si="25"/>
        <v>7387.2</v>
      </c>
      <c r="BH220" s="29">
        <f t="shared" si="428"/>
        <v>88646.4</v>
      </c>
    </row>
    <row r="221" ht="24.75" customHeight="1">
      <c r="A221" s="21" t="s">
        <v>36</v>
      </c>
      <c r="B221" s="21">
        <v>2.0</v>
      </c>
      <c r="C221" s="22" t="s">
        <v>243</v>
      </c>
      <c r="D221" s="23" t="s">
        <v>157</v>
      </c>
      <c r="E221" s="21">
        <v>3.0</v>
      </c>
      <c r="F221" s="21">
        <v>2.0</v>
      </c>
      <c r="G221" s="24">
        <f t="shared" si="1078"/>
        <v>260.7978082</v>
      </c>
      <c r="H221" s="24">
        <f t="shared" si="1098"/>
        <v>6102</v>
      </c>
      <c r="I221" s="24">
        <f t="shared" si="1079"/>
        <v>610.2</v>
      </c>
      <c r="J221" s="24">
        <f t="shared" si="1080"/>
        <v>610.2</v>
      </c>
      <c r="K221" s="24">
        <f t="shared" si="1081"/>
        <v>610.2</v>
      </c>
      <c r="L221" s="24">
        <f t="shared" si="1082"/>
        <v>285573.6</v>
      </c>
      <c r="M221" s="24">
        <v>0.0</v>
      </c>
      <c r="N221" s="24"/>
      <c r="O221" s="24">
        <f t="shared" si="1083"/>
        <v>1564.786849</v>
      </c>
      <c r="P221" s="24">
        <f t="shared" si="1084"/>
        <v>4694.360548</v>
      </c>
      <c r="Q221" s="24">
        <f t="shared" si="1085"/>
        <v>8827.00274</v>
      </c>
      <c r="R221" s="24">
        <f t="shared" si="1086"/>
        <v>26481.00822</v>
      </c>
      <c r="S221" s="24">
        <f t="shared" si="1087"/>
        <v>316748.9688</v>
      </c>
      <c r="AG221" s="26">
        <v>5650.0</v>
      </c>
      <c r="AH221" s="27">
        <f t="shared" ref="AH221:AI221" si="1108">AH220</f>
        <v>0.08</v>
      </c>
      <c r="AI221" s="27">
        <f t="shared" si="1108"/>
        <v>0.08</v>
      </c>
      <c r="AJ221" s="28">
        <f t="shared" si="1088"/>
        <v>6102</v>
      </c>
      <c r="AL221" s="26" t="str">
        <f t="shared" si="1089"/>
        <v/>
      </c>
      <c r="AM221" s="26">
        <f t="shared" si="1090"/>
        <v>219672</v>
      </c>
      <c r="AN221" s="26">
        <f t="shared" si="1091"/>
        <v>21967.2</v>
      </c>
      <c r="AO221" s="26">
        <f t="shared" si="1092"/>
        <v>21967.2</v>
      </c>
      <c r="AP221" s="26">
        <f t="shared" si="1093"/>
        <v>21967.2</v>
      </c>
      <c r="AQ221" s="26">
        <f t="shared" si="1094"/>
        <v>4694.360548</v>
      </c>
      <c r="AR221" s="26">
        <f t="shared" si="1095"/>
        <v>26481.00822</v>
      </c>
      <c r="AX221" s="29">
        <f t="shared" ref="AX221:BA221" si="1109">H221/2</f>
        <v>3051</v>
      </c>
      <c r="AY221" s="29">
        <f t="shared" si="1109"/>
        <v>305.1</v>
      </c>
      <c r="AZ221" s="29">
        <f t="shared" si="1109"/>
        <v>305.1</v>
      </c>
      <c r="BA221" s="29">
        <f t="shared" si="1109"/>
        <v>305.1</v>
      </c>
      <c r="BB221" s="29">
        <f t="shared" ref="BB221:BE221" si="1110">H221/2*($E221)</f>
        <v>9153</v>
      </c>
      <c r="BC221" s="29">
        <f t="shared" si="1110"/>
        <v>915.3</v>
      </c>
      <c r="BD221" s="29">
        <f t="shared" si="1110"/>
        <v>915.3</v>
      </c>
      <c r="BE221" s="29">
        <f t="shared" si="1110"/>
        <v>915.3</v>
      </c>
      <c r="BG221" s="29">
        <f t="shared" si="25"/>
        <v>5491.8</v>
      </c>
      <c r="BH221" s="29">
        <f t="shared" si="428"/>
        <v>65901.6</v>
      </c>
    </row>
    <row r="222" ht="24.75" customHeight="1">
      <c r="A222" s="31"/>
      <c r="B222" s="32"/>
      <c r="C222" s="15" t="s">
        <v>249</v>
      </c>
      <c r="D222" s="16" t="s">
        <v>250</v>
      </c>
      <c r="E222" s="16"/>
      <c r="F222" s="32"/>
      <c r="G222" s="16"/>
      <c r="H222" s="16"/>
      <c r="I222" s="16"/>
      <c r="J222" s="16"/>
      <c r="K222" s="16"/>
      <c r="L222" s="16"/>
      <c r="M222" s="33"/>
      <c r="N222" s="33"/>
      <c r="O222" s="33" t="str">
        <f>IF(G222="","",((G222*20)*0.3))</f>
        <v/>
      </c>
      <c r="P222" s="33"/>
      <c r="Q222" s="33"/>
      <c r="R222" s="33"/>
      <c r="S222" s="34"/>
      <c r="AG222" s="26"/>
      <c r="AH222" s="27"/>
      <c r="AI222" s="27"/>
      <c r="AJ222" s="28"/>
      <c r="AL222" s="35">
        <f t="shared" ref="AL222:AR222" si="1111">SUM(AL216:AL221)</f>
        <v>138000</v>
      </c>
      <c r="AM222" s="35">
        <f t="shared" si="1111"/>
        <v>1160568</v>
      </c>
      <c r="AN222" s="35">
        <f t="shared" si="1111"/>
        <v>129856.8</v>
      </c>
      <c r="AO222" s="35">
        <f t="shared" si="1111"/>
        <v>129856.8</v>
      </c>
      <c r="AP222" s="35">
        <f t="shared" si="1111"/>
        <v>129856.8</v>
      </c>
      <c r="AQ222" s="35">
        <f t="shared" si="1111"/>
        <v>27750.22027</v>
      </c>
      <c r="AR222" s="35">
        <f t="shared" si="1111"/>
        <v>159564.3616</v>
      </c>
      <c r="AS222" s="35">
        <f>SUM(AL222:AR222)</f>
        <v>1875452.982</v>
      </c>
      <c r="AT222" s="35">
        <f>SUM(S216:S221)</f>
        <v>1875452.982</v>
      </c>
      <c r="AU222" s="35">
        <f>AS222-AT222</f>
        <v>0</v>
      </c>
      <c r="AX222" s="29">
        <f t="shared" ref="AX222:BA222" si="1112">H222/2</f>
        <v>0</v>
      </c>
      <c r="AY222" s="29">
        <f t="shared" si="1112"/>
        <v>0</v>
      </c>
      <c r="AZ222" s="29">
        <f t="shared" si="1112"/>
        <v>0</v>
      </c>
      <c r="BA222" s="29">
        <f t="shared" si="1112"/>
        <v>0</v>
      </c>
      <c r="BB222" s="29">
        <f t="shared" ref="BB222:BE222" si="1113">SUM(BB216:BB221)</f>
        <v>54107</v>
      </c>
      <c r="BC222" s="29">
        <f t="shared" si="1113"/>
        <v>5410.7</v>
      </c>
      <c r="BD222" s="29">
        <f t="shared" si="1113"/>
        <v>5410.7</v>
      </c>
      <c r="BE222" s="29">
        <f t="shared" si="1113"/>
        <v>5410.7</v>
      </c>
      <c r="BG222" s="29">
        <f t="shared" si="25"/>
        <v>0</v>
      </c>
      <c r="BH222" s="29">
        <f t="shared" si="428"/>
        <v>0</v>
      </c>
    </row>
    <row r="223" ht="24.75" customHeight="1">
      <c r="A223" s="21" t="s">
        <v>29</v>
      </c>
      <c r="B223" s="21">
        <v>1.0</v>
      </c>
      <c r="C223" s="22" t="s">
        <v>139</v>
      </c>
      <c r="D223" s="23" t="s">
        <v>251</v>
      </c>
      <c r="E223" s="21">
        <v>1.0</v>
      </c>
      <c r="F223" s="21">
        <v>1.0</v>
      </c>
      <c r="G223" s="24">
        <f t="shared" ref="G223:G224" si="1116">(((SUM(H223:K223))*12)/365)</f>
        <v>482.9589041</v>
      </c>
      <c r="H223" s="24">
        <f t="shared" ref="H223:H224" si="1117">ROUNDUP(AJ223,0)</f>
        <v>11300</v>
      </c>
      <c r="I223" s="24">
        <f t="shared" ref="I223:I224" si="1118">H223*0.1</f>
        <v>1130</v>
      </c>
      <c r="J223" s="24">
        <f t="shared" ref="J223:J224" si="1119">H223*0.1</f>
        <v>1130</v>
      </c>
      <c r="K223" s="24">
        <f t="shared" ref="K223:K224" si="1120">H223*0.1</f>
        <v>1130</v>
      </c>
      <c r="L223" s="24">
        <f t="shared" ref="L223:L224" si="1121">((H223+I223+J223+K223)*12)*E223</f>
        <v>176280</v>
      </c>
      <c r="M223" s="24">
        <v>0.0</v>
      </c>
      <c r="N223" s="24"/>
      <c r="O223" s="24">
        <f t="shared" ref="O223:O224" si="1122">IF(G223="","",((G223*20)*30%))</f>
        <v>2897.753425</v>
      </c>
      <c r="P223" s="24">
        <f t="shared" ref="P223:P224" si="1123">O223*E223</f>
        <v>2897.753425</v>
      </c>
      <c r="Q223" s="24">
        <f t="shared" ref="Q223:Q224" si="1124">IF(B223=1,(G223*40),(((((H223+I223)*12)/365)*40)))</f>
        <v>19318.35616</v>
      </c>
      <c r="R223" s="24">
        <f t="shared" ref="R223:R224" si="1125">Q223*E223</f>
        <v>19318.35616</v>
      </c>
      <c r="S223" s="24">
        <f t="shared" ref="S223:S224" si="1126">(((H223*12)+(I223*12)+(J223*12)+(K223*12)+(M223*12)+O223+Q223))*E223</f>
        <v>198496.1096</v>
      </c>
      <c r="AG223" s="26">
        <v>11300.0</v>
      </c>
      <c r="AH223" s="27">
        <v>0.0</v>
      </c>
      <c r="AI223" s="27">
        <f>AI221</f>
        <v>0.08</v>
      </c>
      <c r="AJ223" s="28">
        <f t="shared" ref="AJ223:AJ224" si="1127">IF(B223=1,((AG223*AH223)+AG223),((AG223*AI223)+AG223))</f>
        <v>11300</v>
      </c>
      <c r="AL223" s="26">
        <f t="shared" ref="AL223:AL224" si="1128">IF(B223=1,((E223*H223)*12),"")</f>
        <v>135600</v>
      </c>
      <c r="AM223" s="26" t="str">
        <f t="shared" ref="AM223:AM224" si="1129">IF(B223=2,((E223*H223)*12),"")</f>
        <v/>
      </c>
      <c r="AN223" s="26">
        <f t="shared" ref="AN223:AN224" si="1130">((I223*12)*E223)</f>
        <v>13560</v>
      </c>
      <c r="AO223" s="26">
        <f t="shared" ref="AO223:AO224" si="1131">((J223*12)*E223)</f>
        <v>13560</v>
      </c>
      <c r="AP223" s="26">
        <f t="shared" ref="AP223:AP224" si="1132">((K223*12)*E223)</f>
        <v>13560</v>
      </c>
      <c r="AQ223" s="26">
        <f t="shared" ref="AQ223:AQ224" si="1133">O223*E223</f>
        <v>2897.753425</v>
      </c>
      <c r="AR223" s="26">
        <f t="shared" ref="AR223:AR224" si="1134">E223*Q223</f>
        <v>19318.35616</v>
      </c>
      <c r="AX223" s="29">
        <f t="shared" ref="AX223:BA223" si="1114">H223/2</f>
        <v>5650</v>
      </c>
      <c r="AY223" s="29">
        <f t="shared" si="1114"/>
        <v>565</v>
      </c>
      <c r="AZ223" s="29">
        <f t="shared" si="1114"/>
        <v>565</v>
      </c>
      <c r="BA223" s="29">
        <f t="shared" si="1114"/>
        <v>565</v>
      </c>
      <c r="BB223" s="29">
        <f t="shared" ref="BB223:BE223" si="1115">H223/2*($E223)</f>
        <v>5650</v>
      </c>
      <c r="BC223" s="29">
        <f t="shared" si="1115"/>
        <v>565</v>
      </c>
      <c r="BD223" s="29">
        <f t="shared" si="1115"/>
        <v>565</v>
      </c>
      <c r="BE223" s="29">
        <f t="shared" si="1115"/>
        <v>565</v>
      </c>
      <c r="BG223" s="29">
        <f t="shared" si="25"/>
        <v>3390</v>
      </c>
      <c r="BH223" s="29">
        <f t="shared" si="428"/>
        <v>40680</v>
      </c>
    </row>
    <row r="224" ht="24.75" customHeight="1">
      <c r="A224" s="21" t="s">
        <v>29</v>
      </c>
      <c r="B224" s="21">
        <v>1.0</v>
      </c>
      <c r="C224" s="22" t="s">
        <v>139</v>
      </c>
      <c r="D224" s="23" t="s">
        <v>252</v>
      </c>
      <c r="E224" s="21">
        <v>1.0</v>
      </c>
      <c r="F224" s="21">
        <v>1.0</v>
      </c>
      <c r="G224" s="24">
        <f t="shared" si="1116"/>
        <v>279.2613699</v>
      </c>
      <c r="H224" s="24">
        <f t="shared" si="1117"/>
        <v>6534</v>
      </c>
      <c r="I224" s="24">
        <f t="shared" si="1118"/>
        <v>653.4</v>
      </c>
      <c r="J224" s="24">
        <f t="shared" si="1119"/>
        <v>653.4</v>
      </c>
      <c r="K224" s="24">
        <f t="shared" si="1120"/>
        <v>653.4</v>
      </c>
      <c r="L224" s="24">
        <f t="shared" si="1121"/>
        <v>101930.4</v>
      </c>
      <c r="M224" s="24">
        <v>0.0</v>
      </c>
      <c r="N224" s="24"/>
      <c r="O224" s="24">
        <f t="shared" si="1122"/>
        <v>1675.568219</v>
      </c>
      <c r="P224" s="24">
        <f t="shared" si="1123"/>
        <v>1675.568219</v>
      </c>
      <c r="Q224" s="24">
        <f t="shared" si="1124"/>
        <v>11170.45479</v>
      </c>
      <c r="R224" s="24">
        <f t="shared" si="1125"/>
        <v>11170.45479</v>
      </c>
      <c r="S224" s="24">
        <f t="shared" si="1126"/>
        <v>114776.423</v>
      </c>
      <c r="AG224" s="26">
        <v>6050.0</v>
      </c>
      <c r="AH224" s="27">
        <v>0.08</v>
      </c>
      <c r="AI224" s="27">
        <f>AI223</f>
        <v>0.08</v>
      </c>
      <c r="AJ224" s="28">
        <f t="shared" si="1127"/>
        <v>6534</v>
      </c>
      <c r="AL224" s="26">
        <f t="shared" si="1128"/>
        <v>78408</v>
      </c>
      <c r="AM224" s="26" t="str">
        <f t="shared" si="1129"/>
        <v/>
      </c>
      <c r="AN224" s="26">
        <f t="shared" si="1130"/>
        <v>7840.8</v>
      </c>
      <c r="AO224" s="26">
        <f t="shared" si="1131"/>
        <v>7840.8</v>
      </c>
      <c r="AP224" s="26">
        <f t="shared" si="1132"/>
        <v>7840.8</v>
      </c>
      <c r="AQ224" s="26">
        <f t="shared" si="1133"/>
        <v>1675.568219</v>
      </c>
      <c r="AR224" s="26">
        <f t="shared" si="1134"/>
        <v>11170.45479</v>
      </c>
      <c r="AX224" s="29">
        <f t="shared" ref="AX224:BA224" si="1135">H224/2</f>
        <v>3267</v>
      </c>
      <c r="AY224" s="29">
        <f t="shared" si="1135"/>
        <v>326.7</v>
      </c>
      <c r="AZ224" s="29">
        <f t="shared" si="1135"/>
        <v>326.7</v>
      </c>
      <c r="BA224" s="29">
        <f t="shared" si="1135"/>
        <v>326.7</v>
      </c>
      <c r="BB224" s="29">
        <f t="shared" ref="BB224:BE224" si="1136">H224/2*($E224)</f>
        <v>3267</v>
      </c>
      <c r="BC224" s="29">
        <f t="shared" si="1136"/>
        <v>326.7</v>
      </c>
      <c r="BD224" s="29">
        <f t="shared" si="1136"/>
        <v>326.7</v>
      </c>
      <c r="BE224" s="29">
        <f t="shared" si="1136"/>
        <v>326.7</v>
      </c>
      <c r="BG224" s="29">
        <f t="shared" si="25"/>
        <v>1960.2</v>
      </c>
      <c r="BH224" s="29">
        <f t="shared" si="428"/>
        <v>23522.4</v>
      </c>
    </row>
    <row r="225" ht="24.75" customHeight="1">
      <c r="A225" s="31"/>
      <c r="B225" s="32"/>
      <c r="C225" s="15" t="s">
        <v>253</v>
      </c>
      <c r="D225" s="16" t="s">
        <v>254</v>
      </c>
      <c r="E225" s="16"/>
      <c r="F225" s="32"/>
      <c r="G225" s="16"/>
      <c r="H225" s="16"/>
      <c r="I225" s="16"/>
      <c r="J225" s="16"/>
      <c r="K225" s="16"/>
      <c r="L225" s="16"/>
      <c r="M225" s="33"/>
      <c r="N225" s="33"/>
      <c r="O225" s="33" t="str">
        <f>IF(G225="","",((G225*20)*0.3))</f>
        <v/>
      </c>
      <c r="P225" s="33"/>
      <c r="Q225" s="33"/>
      <c r="R225" s="33"/>
      <c r="S225" s="34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7"/>
      <c r="AI225" s="27"/>
      <c r="AJ225" s="28"/>
      <c r="AK225" s="25"/>
      <c r="AL225" s="35">
        <f t="shared" ref="AL225:AR225" si="1137">SUM(AL223:AL224)</f>
        <v>214008</v>
      </c>
      <c r="AM225" s="35">
        <f t="shared" si="1137"/>
        <v>0</v>
      </c>
      <c r="AN225" s="35">
        <f t="shared" si="1137"/>
        <v>21400.8</v>
      </c>
      <c r="AO225" s="35">
        <f t="shared" si="1137"/>
        <v>21400.8</v>
      </c>
      <c r="AP225" s="35">
        <f t="shared" si="1137"/>
        <v>21400.8</v>
      </c>
      <c r="AQ225" s="35">
        <f t="shared" si="1137"/>
        <v>4573.321644</v>
      </c>
      <c r="AR225" s="35">
        <f t="shared" si="1137"/>
        <v>30488.81096</v>
      </c>
      <c r="AS225" s="35">
        <f>SUM(AL225:AR225)</f>
        <v>313272.5326</v>
      </c>
      <c r="AT225" s="35">
        <f>SUM(S223:S224)</f>
        <v>313272.5326</v>
      </c>
      <c r="AU225" s="35">
        <f>AS225-AT225</f>
        <v>0</v>
      </c>
      <c r="AX225" s="29">
        <f t="shared" ref="AX225:BA225" si="1138">H225/2</f>
        <v>0</v>
      </c>
      <c r="AY225" s="29">
        <f t="shared" si="1138"/>
        <v>0</v>
      </c>
      <c r="AZ225" s="29">
        <f t="shared" si="1138"/>
        <v>0</v>
      </c>
      <c r="BA225" s="29">
        <f t="shared" si="1138"/>
        <v>0</v>
      </c>
      <c r="BB225" s="29">
        <f t="shared" ref="BB225:BE225" si="1139">SUM(BB223:BB224)</f>
        <v>8917</v>
      </c>
      <c r="BC225" s="29">
        <f t="shared" si="1139"/>
        <v>891.7</v>
      </c>
      <c r="BD225" s="29">
        <f t="shared" si="1139"/>
        <v>891.7</v>
      </c>
      <c r="BE225" s="29">
        <f t="shared" si="1139"/>
        <v>891.7</v>
      </c>
      <c r="BG225" s="29">
        <f t="shared" si="25"/>
        <v>0</v>
      </c>
      <c r="BH225" s="29">
        <f t="shared" si="428"/>
        <v>0</v>
      </c>
    </row>
    <row r="226" ht="24.75" customHeight="1">
      <c r="A226" s="21" t="s">
        <v>29</v>
      </c>
      <c r="B226" s="21">
        <v>1.0</v>
      </c>
      <c r="C226" s="22" t="s">
        <v>253</v>
      </c>
      <c r="D226" s="23" t="s">
        <v>255</v>
      </c>
      <c r="E226" s="21">
        <v>1.0</v>
      </c>
      <c r="F226" s="21">
        <v>1.0</v>
      </c>
      <c r="G226" s="24">
        <f t="shared" ref="G226:G231" si="1142">(((SUM(H226:K226))*12)/365)</f>
        <v>760.7671233</v>
      </c>
      <c r="H226" s="24">
        <f t="shared" ref="H226:H231" si="1143">ROUNDUP(AJ226,0)</f>
        <v>17800</v>
      </c>
      <c r="I226" s="24">
        <f t="shared" ref="I226:I231" si="1144">H226*0.1</f>
        <v>1780</v>
      </c>
      <c r="J226" s="24">
        <f t="shared" ref="J226:J231" si="1145">H226*0.1</f>
        <v>1780</v>
      </c>
      <c r="K226" s="24">
        <f t="shared" ref="K226:K231" si="1146">H226*0.1</f>
        <v>1780</v>
      </c>
      <c r="L226" s="24">
        <f t="shared" ref="L226:L231" si="1147">((H226+I226+J226+K226)*12)*E226</f>
        <v>277680</v>
      </c>
      <c r="M226" s="24">
        <v>0.0</v>
      </c>
      <c r="N226" s="24"/>
      <c r="O226" s="24">
        <f t="shared" ref="O226:O231" si="1148">IF(G226="","",((G226*20)*30%))</f>
        <v>4564.60274</v>
      </c>
      <c r="P226" s="24">
        <f t="shared" ref="P226:P231" si="1149">O226*E226</f>
        <v>4564.60274</v>
      </c>
      <c r="Q226" s="24">
        <f t="shared" ref="Q226:Q231" si="1150">IF(B226=1,(G226*40),(((((H226+I226)*12)/365)*40)))</f>
        <v>30430.68493</v>
      </c>
      <c r="R226" s="24">
        <f t="shared" ref="R226:R231" si="1151">Q226*E226</f>
        <v>30430.68493</v>
      </c>
      <c r="S226" s="24">
        <f t="shared" ref="S226:S231" si="1152">(((H226*12)+(I226*12)+(J226*12)+(K226*12)+(M226*12)+O226+Q226))*E226</f>
        <v>312675.2877</v>
      </c>
      <c r="AG226" s="26">
        <v>17800.0</v>
      </c>
      <c r="AH226" s="27">
        <v>0.0</v>
      </c>
      <c r="AI226" s="27">
        <f>AI116</f>
        <v>0.08</v>
      </c>
      <c r="AJ226" s="28">
        <f t="shared" ref="AJ226:AJ231" si="1153">IF(B226=1,((AG226*AH226)+AG226),((AG226*AI226)+AG226))</f>
        <v>17800</v>
      </c>
      <c r="AL226" s="26">
        <f t="shared" ref="AL226:AL231" si="1154">IF(B226=1,((E226*H226)*12),"")</f>
        <v>213600</v>
      </c>
      <c r="AM226" s="26" t="str">
        <f t="shared" ref="AM226:AM231" si="1155">IF(B226=2,((E226*H226)*12),"")</f>
        <v/>
      </c>
      <c r="AN226" s="26">
        <f t="shared" ref="AN226:AN231" si="1156">((I226*12)*E226)</f>
        <v>21360</v>
      </c>
      <c r="AO226" s="26">
        <f t="shared" ref="AO226:AO231" si="1157">((J226*12)*E226)</f>
        <v>21360</v>
      </c>
      <c r="AP226" s="26">
        <f t="shared" ref="AP226:AP231" si="1158">((K226*12)*E226)</f>
        <v>21360</v>
      </c>
      <c r="AQ226" s="26">
        <f t="shared" ref="AQ226:AQ231" si="1159">O226*E226</f>
        <v>4564.60274</v>
      </c>
      <c r="AR226" s="26">
        <f t="shared" ref="AR226:AR231" si="1160">E226*Q226</f>
        <v>30430.68493</v>
      </c>
      <c r="AT226" s="20" t="s">
        <v>256</v>
      </c>
      <c r="AX226" s="29">
        <f t="shared" ref="AX226:BA226" si="1140">H226/2</f>
        <v>8900</v>
      </c>
      <c r="AY226" s="29">
        <f t="shared" si="1140"/>
        <v>890</v>
      </c>
      <c r="AZ226" s="29">
        <f t="shared" si="1140"/>
        <v>890</v>
      </c>
      <c r="BA226" s="29">
        <f t="shared" si="1140"/>
        <v>890</v>
      </c>
      <c r="BB226" s="29">
        <f t="shared" ref="BB226:BE226" si="1141">H226/2*($E226)</f>
        <v>8900</v>
      </c>
      <c r="BC226" s="29">
        <f t="shared" si="1141"/>
        <v>890</v>
      </c>
      <c r="BD226" s="29">
        <f t="shared" si="1141"/>
        <v>890</v>
      </c>
      <c r="BE226" s="29">
        <f t="shared" si="1141"/>
        <v>890</v>
      </c>
      <c r="BG226" s="29">
        <f t="shared" si="25"/>
        <v>5340</v>
      </c>
      <c r="BH226" s="29">
        <f t="shared" si="428"/>
        <v>64080</v>
      </c>
    </row>
    <row r="227" ht="24.75" customHeight="1">
      <c r="A227" s="21" t="s">
        <v>36</v>
      </c>
      <c r="B227" s="21">
        <v>2.0</v>
      </c>
      <c r="C227" s="22" t="s">
        <v>253</v>
      </c>
      <c r="D227" s="23" t="s">
        <v>61</v>
      </c>
      <c r="E227" s="21">
        <v>1.0</v>
      </c>
      <c r="F227" s="21">
        <v>2.0</v>
      </c>
      <c r="G227" s="24">
        <f t="shared" si="1142"/>
        <v>333.0706849</v>
      </c>
      <c r="H227" s="24">
        <f t="shared" si="1143"/>
        <v>7793</v>
      </c>
      <c r="I227" s="24">
        <f t="shared" si="1144"/>
        <v>779.3</v>
      </c>
      <c r="J227" s="24">
        <f t="shared" si="1145"/>
        <v>779.3</v>
      </c>
      <c r="K227" s="24">
        <f t="shared" si="1146"/>
        <v>779.3</v>
      </c>
      <c r="L227" s="24">
        <f t="shared" si="1147"/>
        <v>121570.8</v>
      </c>
      <c r="M227" s="24">
        <v>0.0</v>
      </c>
      <c r="N227" s="24"/>
      <c r="O227" s="24">
        <f t="shared" si="1148"/>
        <v>1998.42411</v>
      </c>
      <c r="P227" s="24">
        <f t="shared" si="1149"/>
        <v>1998.42411</v>
      </c>
      <c r="Q227" s="24">
        <f t="shared" si="1150"/>
        <v>11273.16164</v>
      </c>
      <c r="R227" s="24">
        <f t="shared" si="1151"/>
        <v>11273.16164</v>
      </c>
      <c r="S227" s="24">
        <f t="shared" si="1152"/>
        <v>134842.3858</v>
      </c>
      <c r="AG227" s="26">
        <v>7215.0</v>
      </c>
      <c r="AH227" s="27">
        <v>0.08</v>
      </c>
      <c r="AI227" s="27">
        <f>AI226</f>
        <v>0.08</v>
      </c>
      <c r="AJ227" s="28">
        <f t="shared" si="1153"/>
        <v>7792.2</v>
      </c>
      <c r="AL227" s="26" t="str">
        <f t="shared" si="1154"/>
        <v/>
      </c>
      <c r="AM227" s="26">
        <f t="shared" si="1155"/>
        <v>93516</v>
      </c>
      <c r="AN227" s="26">
        <f t="shared" si="1156"/>
        <v>9351.6</v>
      </c>
      <c r="AO227" s="26">
        <f t="shared" si="1157"/>
        <v>9351.6</v>
      </c>
      <c r="AP227" s="26">
        <f t="shared" si="1158"/>
        <v>9351.6</v>
      </c>
      <c r="AQ227" s="26">
        <f t="shared" si="1159"/>
        <v>1998.42411</v>
      </c>
      <c r="AR227" s="26">
        <f t="shared" si="1160"/>
        <v>11273.16164</v>
      </c>
      <c r="AX227" s="29">
        <f t="shared" ref="AX227:BA227" si="1161">H227/2</f>
        <v>3896.5</v>
      </c>
      <c r="AY227" s="29">
        <f t="shared" si="1161"/>
        <v>389.65</v>
      </c>
      <c r="AZ227" s="29">
        <f t="shared" si="1161"/>
        <v>389.65</v>
      </c>
      <c r="BA227" s="29">
        <f t="shared" si="1161"/>
        <v>389.65</v>
      </c>
      <c r="BB227" s="29">
        <f t="shared" ref="BB227:BE227" si="1162">H227/2*($E227)</f>
        <v>3896.5</v>
      </c>
      <c r="BC227" s="29">
        <f t="shared" si="1162"/>
        <v>389.65</v>
      </c>
      <c r="BD227" s="29">
        <f t="shared" si="1162"/>
        <v>389.65</v>
      </c>
      <c r="BE227" s="29">
        <f t="shared" si="1162"/>
        <v>389.65</v>
      </c>
      <c r="BG227" s="29">
        <f t="shared" si="25"/>
        <v>2337.9</v>
      </c>
      <c r="BH227" s="29">
        <f t="shared" si="428"/>
        <v>28054.8</v>
      </c>
    </row>
    <row r="228" ht="24.75" customHeight="1">
      <c r="A228" s="21" t="s">
        <v>36</v>
      </c>
      <c r="B228" s="21">
        <v>2.0</v>
      </c>
      <c r="C228" s="22" t="s">
        <v>253</v>
      </c>
      <c r="D228" s="23" t="s">
        <v>257</v>
      </c>
      <c r="E228" s="21">
        <v>1.0</v>
      </c>
      <c r="F228" s="21">
        <v>2.0</v>
      </c>
      <c r="G228" s="24">
        <f t="shared" si="1142"/>
        <v>291.9550685</v>
      </c>
      <c r="H228" s="24">
        <f t="shared" si="1143"/>
        <v>6831</v>
      </c>
      <c r="I228" s="24">
        <f t="shared" si="1144"/>
        <v>683.1</v>
      </c>
      <c r="J228" s="24">
        <f t="shared" si="1145"/>
        <v>683.1</v>
      </c>
      <c r="K228" s="24">
        <f t="shared" si="1146"/>
        <v>683.1</v>
      </c>
      <c r="L228" s="24">
        <f t="shared" si="1147"/>
        <v>106563.6</v>
      </c>
      <c r="M228" s="24">
        <v>0.0</v>
      </c>
      <c r="N228" s="24"/>
      <c r="O228" s="24">
        <f t="shared" si="1148"/>
        <v>1751.730411</v>
      </c>
      <c r="P228" s="24">
        <f t="shared" si="1149"/>
        <v>1751.730411</v>
      </c>
      <c r="Q228" s="24">
        <f t="shared" si="1150"/>
        <v>9881.556164</v>
      </c>
      <c r="R228" s="24">
        <f t="shared" si="1151"/>
        <v>9881.556164</v>
      </c>
      <c r="S228" s="24">
        <f t="shared" si="1152"/>
        <v>118196.8866</v>
      </c>
      <c r="AG228" s="26">
        <v>6325.0</v>
      </c>
      <c r="AH228" s="27">
        <f t="shared" ref="AH228:AI228" si="1163">AH227</f>
        <v>0.08</v>
      </c>
      <c r="AI228" s="27">
        <f t="shared" si="1163"/>
        <v>0.08</v>
      </c>
      <c r="AJ228" s="28">
        <f t="shared" si="1153"/>
        <v>6831</v>
      </c>
      <c r="AL228" s="26" t="str">
        <f t="shared" si="1154"/>
        <v/>
      </c>
      <c r="AM228" s="26">
        <f t="shared" si="1155"/>
        <v>81972</v>
      </c>
      <c r="AN228" s="26">
        <f t="shared" si="1156"/>
        <v>8197.2</v>
      </c>
      <c r="AO228" s="26">
        <f t="shared" si="1157"/>
        <v>8197.2</v>
      </c>
      <c r="AP228" s="26">
        <f t="shared" si="1158"/>
        <v>8197.2</v>
      </c>
      <c r="AQ228" s="26">
        <f t="shared" si="1159"/>
        <v>1751.730411</v>
      </c>
      <c r="AR228" s="26">
        <f t="shared" si="1160"/>
        <v>9881.556164</v>
      </c>
      <c r="AX228" s="29">
        <f t="shared" ref="AX228:BA228" si="1164">H228/2</f>
        <v>3415.5</v>
      </c>
      <c r="AY228" s="29">
        <f t="shared" si="1164"/>
        <v>341.55</v>
      </c>
      <c r="AZ228" s="29">
        <f t="shared" si="1164"/>
        <v>341.55</v>
      </c>
      <c r="BA228" s="29">
        <f t="shared" si="1164"/>
        <v>341.55</v>
      </c>
      <c r="BB228" s="29">
        <f t="shared" ref="BB228:BE228" si="1165">H228/2*($E228)</f>
        <v>3415.5</v>
      </c>
      <c r="BC228" s="29">
        <f t="shared" si="1165"/>
        <v>341.55</v>
      </c>
      <c r="BD228" s="29">
        <f t="shared" si="1165"/>
        <v>341.55</v>
      </c>
      <c r="BE228" s="29">
        <f t="shared" si="1165"/>
        <v>341.55</v>
      </c>
      <c r="BG228" s="29">
        <f t="shared" si="25"/>
        <v>2049.3</v>
      </c>
      <c r="BH228" s="29">
        <f t="shared" si="428"/>
        <v>24591.6</v>
      </c>
    </row>
    <row r="229" ht="24.75" customHeight="1">
      <c r="A229" s="21" t="s">
        <v>36</v>
      </c>
      <c r="B229" s="21">
        <v>2.0</v>
      </c>
      <c r="C229" s="22" t="s">
        <v>253</v>
      </c>
      <c r="D229" s="23" t="s">
        <v>143</v>
      </c>
      <c r="E229" s="21">
        <v>1.0</v>
      </c>
      <c r="F229" s="21">
        <v>2.0</v>
      </c>
      <c r="G229" s="24">
        <f t="shared" si="1142"/>
        <v>270.7561644</v>
      </c>
      <c r="H229" s="24">
        <f t="shared" si="1143"/>
        <v>6335</v>
      </c>
      <c r="I229" s="24">
        <f t="shared" si="1144"/>
        <v>633.5</v>
      </c>
      <c r="J229" s="24">
        <f t="shared" si="1145"/>
        <v>633.5</v>
      </c>
      <c r="K229" s="24">
        <f t="shared" si="1146"/>
        <v>633.5</v>
      </c>
      <c r="L229" s="24">
        <f t="shared" si="1147"/>
        <v>98826</v>
      </c>
      <c r="M229" s="24">
        <v>0.0</v>
      </c>
      <c r="N229" s="24"/>
      <c r="O229" s="24">
        <f t="shared" si="1148"/>
        <v>1624.536986</v>
      </c>
      <c r="P229" s="24">
        <f t="shared" si="1149"/>
        <v>1624.536986</v>
      </c>
      <c r="Q229" s="24">
        <f t="shared" si="1150"/>
        <v>9164.054795</v>
      </c>
      <c r="R229" s="24">
        <f t="shared" si="1151"/>
        <v>9164.054795</v>
      </c>
      <c r="S229" s="24">
        <f t="shared" si="1152"/>
        <v>109614.5918</v>
      </c>
      <c r="AG229" s="26">
        <v>5865.0</v>
      </c>
      <c r="AH229" s="27">
        <f t="shared" ref="AH229:AI229" si="1166">AH228</f>
        <v>0.08</v>
      </c>
      <c r="AI229" s="27">
        <f t="shared" si="1166"/>
        <v>0.08</v>
      </c>
      <c r="AJ229" s="28">
        <f t="shared" si="1153"/>
        <v>6334.2</v>
      </c>
      <c r="AL229" s="26" t="str">
        <f t="shared" si="1154"/>
        <v/>
      </c>
      <c r="AM229" s="26">
        <f t="shared" si="1155"/>
        <v>76020</v>
      </c>
      <c r="AN229" s="26">
        <f t="shared" si="1156"/>
        <v>7602</v>
      </c>
      <c r="AO229" s="26">
        <f t="shared" si="1157"/>
        <v>7602</v>
      </c>
      <c r="AP229" s="26">
        <f t="shared" si="1158"/>
        <v>7602</v>
      </c>
      <c r="AQ229" s="26">
        <f t="shared" si="1159"/>
        <v>1624.536986</v>
      </c>
      <c r="AR229" s="26">
        <f t="shared" si="1160"/>
        <v>9164.054795</v>
      </c>
      <c r="AX229" s="29">
        <f t="shared" ref="AX229:BA229" si="1167">H229/2</f>
        <v>3167.5</v>
      </c>
      <c r="AY229" s="29">
        <f t="shared" si="1167"/>
        <v>316.75</v>
      </c>
      <c r="AZ229" s="29">
        <f t="shared" si="1167"/>
        <v>316.75</v>
      </c>
      <c r="BA229" s="29">
        <f t="shared" si="1167"/>
        <v>316.75</v>
      </c>
      <c r="BB229" s="29">
        <f t="shared" ref="BB229:BE229" si="1168">H229/2*($E229)</f>
        <v>3167.5</v>
      </c>
      <c r="BC229" s="29">
        <f t="shared" si="1168"/>
        <v>316.75</v>
      </c>
      <c r="BD229" s="29">
        <f t="shared" si="1168"/>
        <v>316.75</v>
      </c>
      <c r="BE229" s="29">
        <f t="shared" si="1168"/>
        <v>316.75</v>
      </c>
      <c r="BG229" s="29">
        <f t="shared" si="25"/>
        <v>1900.5</v>
      </c>
      <c r="BH229" s="29">
        <f t="shared" si="428"/>
        <v>22806</v>
      </c>
    </row>
    <row r="230" ht="24.75" customHeight="1">
      <c r="A230" s="21" t="s">
        <v>36</v>
      </c>
      <c r="B230" s="21">
        <v>2.0</v>
      </c>
      <c r="C230" s="22" t="s">
        <v>171</v>
      </c>
      <c r="D230" s="23" t="s">
        <v>174</v>
      </c>
      <c r="E230" s="21">
        <v>1.0</v>
      </c>
      <c r="F230" s="21">
        <v>2.0</v>
      </c>
      <c r="G230" s="24">
        <f t="shared" si="1142"/>
        <v>302.3408219</v>
      </c>
      <c r="H230" s="24">
        <f t="shared" si="1143"/>
        <v>7074</v>
      </c>
      <c r="I230" s="24">
        <f t="shared" si="1144"/>
        <v>707.4</v>
      </c>
      <c r="J230" s="24">
        <f t="shared" si="1145"/>
        <v>707.4</v>
      </c>
      <c r="K230" s="24">
        <f t="shared" si="1146"/>
        <v>707.4</v>
      </c>
      <c r="L230" s="24">
        <f t="shared" si="1147"/>
        <v>110354.4</v>
      </c>
      <c r="M230" s="24">
        <v>0.0</v>
      </c>
      <c r="N230" s="24"/>
      <c r="O230" s="24">
        <f t="shared" si="1148"/>
        <v>1814.044932</v>
      </c>
      <c r="P230" s="24">
        <f t="shared" si="1149"/>
        <v>1814.044932</v>
      </c>
      <c r="Q230" s="24">
        <f t="shared" si="1150"/>
        <v>10233.07397</v>
      </c>
      <c r="R230" s="24">
        <f t="shared" si="1151"/>
        <v>10233.07397</v>
      </c>
      <c r="S230" s="24">
        <f t="shared" si="1152"/>
        <v>122401.5189</v>
      </c>
      <c r="AG230" s="26">
        <v>6550.0</v>
      </c>
      <c r="AH230" s="27">
        <f t="shared" ref="AH230:AI230" si="1169">AH229</f>
        <v>0.08</v>
      </c>
      <c r="AI230" s="27">
        <f t="shared" si="1169"/>
        <v>0.08</v>
      </c>
      <c r="AJ230" s="28">
        <f t="shared" si="1153"/>
        <v>7074</v>
      </c>
      <c r="AL230" s="26" t="str">
        <f t="shared" si="1154"/>
        <v/>
      </c>
      <c r="AM230" s="26">
        <f t="shared" si="1155"/>
        <v>84888</v>
      </c>
      <c r="AN230" s="26">
        <f t="shared" si="1156"/>
        <v>8488.8</v>
      </c>
      <c r="AO230" s="26">
        <f t="shared" si="1157"/>
        <v>8488.8</v>
      </c>
      <c r="AP230" s="26">
        <f t="shared" si="1158"/>
        <v>8488.8</v>
      </c>
      <c r="AQ230" s="26">
        <f t="shared" si="1159"/>
        <v>1814.044932</v>
      </c>
      <c r="AR230" s="26">
        <f t="shared" si="1160"/>
        <v>10233.07397</v>
      </c>
      <c r="AX230" s="29">
        <f t="shared" ref="AX230:BA230" si="1170">H230/2</f>
        <v>3537</v>
      </c>
      <c r="AY230" s="29">
        <f t="shared" si="1170"/>
        <v>353.7</v>
      </c>
      <c r="AZ230" s="29">
        <f t="shared" si="1170"/>
        <v>353.7</v>
      </c>
      <c r="BA230" s="29">
        <f t="shared" si="1170"/>
        <v>353.7</v>
      </c>
      <c r="BB230" s="29">
        <f t="shared" ref="BB230:BE230" si="1171">H230/2*($E230)</f>
        <v>3537</v>
      </c>
      <c r="BC230" s="29">
        <f t="shared" si="1171"/>
        <v>353.7</v>
      </c>
      <c r="BD230" s="29">
        <f t="shared" si="1171"/>
        <v>353.7</v>
      </c>
      <c r="BE230" s="29">
        <f t="shared" si="1171"/>
        <v>353.7</v>
      </c>
      <c r="BG230" s="29">
        <f t="shared" si="25"/>
        <v>2122.2</v>
      </c>
      <c r="BH230" s="29">
        <f t="shared" si="428"/>
        <v>25466.4</v>
      </c>
    </row>
    <row r="231" ht="24.75" customHeight="1">
      <c r="A231" s="21" t="s">
        <v>36</v>
      </c>
      <c r="B231" s="21">
        <v>2.0</v>
      </c>
      <c r="C231" s="22" t="s">
        <v>253</v>
      </c>
      <c r="D231" s="23" t="s">
        <v>157</v>
      </c>
      <c r="E231" s="21">
        <v>3.0</v>
      </c>
      <c r="F231" s="21">
        <v>2.0</v>
      </c>
      <c r="G231" s="24">
        <f t="shared" si="1142"/>
        <v>260.7978082</v>
      </c>
      <c r="H231" s="24">
        <f t="shared" si="1143"/>
        <v>6102</v>
      </c>
      <c r="I231" s="24">
        <f t="shared" si="1144"/>
        <v>610.2</v>
      </c>
      <c r="J231" s="24">
        <f t="shared" si="1145"/>
        <v>610.2</v>
      </c>
      <c r="K231" s="24">
        <f t="shared" si="1146"/>
        <v>610.2</v>
      </c>
      <c r="L231" s="24">
        <f t="shared" si="1147"/>
        <v>285573.6</v>
      </c>
      <c r="M231" s="24">
        <v>0.0</v>
      </c>
      <c r="N231" s="24"/>
      <c r="O231" s="24">
        <f t="shared" si="1148"/>
        <v>1564.786849</v>
      </c>
      <c r="P231" s="24">
        <f t="shared" si="1149"/>
        <v>4694.360548</v>
      </c>
      <c r="Q231" s="24">
        <f t="shared" si="1150"/>
        <v>8827.00274</v>
      </c>
      <c r="R231" s="24">
        <f t="shared" si="1151"/>
        <v>26481.00822</v>
      </c>
      <c r="S231" s="24">
        <f t="shared" si="1152"/>
        <v>316748.9688</v>
      </c>
      <c r="AG231" s="26">
        <v>5650.0</v>
      </c>
      <c r="AH231" s="27">
        <f t="shared" ref="AH231:AI231" si="1172">AH230</f>
        <v>0.08</v>
      </c>
      <c r="AI231" s="27">
        <f t="shared" si="1172"/>
        <v>0.08</v>
      </c>
      <c r="AJ231" s="28">
        <f t="shared" si="1153"/>
        <v>6102</v>
      </c>
      <c r="AL231" s="26" t="str">
        <f t="shared" si="1154"/>
        <v/>
      </c>
      <c r="AM231" s="26">
        <f t="shared" si="1155"/>
        <v>219672</v>
      </c>
      <c r="AN231" s="26">
        <f t="shared" si="1156"/>
        <v>21967.2</v>
      </c>
      <c r="AO231" s="26">
        <f t="shared" si="1157"/>
        <v>21967.2</v>
      </c>
      <c r="AP231" s="26">
        <f t="shared" si="1158"/>
        <v>21967.2</v>
      </c>
      <c r="AQ231" s="26">
        <f t="shared" si="1159"/>
        <v>4694.360548</v>
      </c>
      <c r="AR231" s="26">
        <f t="shared" si="1160"/>
        <v>26481.00822</v>
      </c>
      <c r="AX231" s="29">
        <f t="shared" ref="AX231:BA231" si="1173">H231/2</f>
        <v>3051</v>
      </c>
      <c r="AY231" s="29">
        <f t="shared" si="1173"/>
        <v>305.1</v>
      </c>
      <c r="AZ231" s="29">
        <f t="shared" si="1173"/>
        <v>305.1</v>
      </c>
      <c r="BA231" s="29">
        <f t="shared" si="1173"/>
        <v>305.1</v>
      </c>
      <c r="BB231" s="29">
        <f t="shared" ref="BB231:BE231" si="1174">H231/2*($E231)</f>
        <v>9153</v>
      </c>
      <c r="BC231" s="29">
        <f t="shared" si="1174"/>
        <v>915.3</v>
      </c>
      <c r="BD231" s="29">
        <f t="shared" si="1174"/>
        <v>915.3</v>
      </c>
      <c r="BE231" s="29">
        <f t="shared" si="1174"/>
        <v>915.3</v>
      </c>
      <c r="BG231" s="29">
        <f t="shared" si="25"/>
        <v>5491.8</v>
      </c>
      <c r="BH231" s="29">
        <f t="shared" si="428"/>
        <v>65901.6</v>
      </c>
    </row>
    <row r="232" ht="24.75" customHeight="1">
      <c r="A232" s="31"/>
      <c r="B232" s="32"/>
      <c r="C232" s="15" t="s">
        <v>151</v>
      </c>
      <c r="D232" s="16" t="s">
        <v>258</v>
      </c>
      <c r="E232" s="16"/>
      <c r="F232" s="32"/>
      <c r="G232" s="16"/>
      <c r="H232" s="16"/>
      <c r="I232" s="16"/>
      <c r="J232" s="16"/>
      <c r="K232" s="16"/>
      <c r="L232" s="16"/>
      <c r="M232" s="33"/>
      <c r="N232" s="33"/>
      <c r="O232" s="33" t="str">
        <f>IF(G232="","",((G232*20)*0.3))</f>
        <v/>
      </c>
      <c r="P232" s="33"/>
      <c r="Q232" s="33"/>
      <c r="R232" s="33"/>
      <c r="S232" s="34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7"/>
      <c r="AI232" s="27"/>
      <c r="AJ232" s="28"/>
      <c r="AK232" s="25"/>
      <c r="AL232" s="35">
        <f t="shared" ref="AL232:AR232" si="1175">SUM(AL226:AL231)</f>
        <v>213600</v>
      </c>
      <c r="AM232" s="35">
        <f t="shared" si="1175"/>
        <v>556068</v>
      </c>
      <c r="AN232" s="35">
        <f t="shared" si="1175"/>
        <v>76966.8</v>
      </c>
      <c r="AO232" s="35">
        <f t="shared" si="1175"/>
        <v>76966.8</v>
      </c>
      <c r="AP232" s="35">
        <f t="shared" si="1175"/>
        <v>76966.8</v>
      </c>
      <c r="AQ232" s="35">
        <f t="shared" si="1175"/>
        <v>16447.69973</v>
      </c>
      <c r="AR232" s="35">
        <f t="shared" si="1175"/>
        <v>97463.53973</v>
      </c>
      <c r="AS232" s="35">
        <f>SUM(AL232:AR232)</f>
        <v>1114479.639</v>
      </c>
      <c r="AT232" s="35">
        <f>SUM(S226:S231)</f>
        <v>1114479.639</v>
      </c>
      <c r="AU232" s="35">
        <f>AS232-AT232</f>
        <v>0</v>
      </c>
      <c r="AX232" s="29">
        <f t="shared" ref="AX232:BA232" si="1176">H232/2</f>
        <v>0</v>
      </c>
      <c r="AY232" s="29">
        <f t="shared" si="1176"/>
        <v>0</v>
      </c>
      <c r="AZ232" s="29">
        <f t="shared" si="1176"/>
        <v>0</v>
      </c>
      <c r="BA232" s="29">
        <f t="shared" si="1176"/>
        <v>0</v>
      </c>
      <c r="BB232" s="29">
        <f t="shared" ref="BB232:BE232" si="1177">SUM(BB226:BB231)</f>
        <v>32069.5</v>
      </c>
      <c r="BC232" s="29">
        <f t="shared" si="1177"/>
        <v>3206.95</v>
      </c>
      <c r="BD232" s="29">
        <f t="shared" si="1177"/>
        <v>3206.95</v>
      </c>
      <c r="BE232" s="29">
        <f t="shared" si="1177"/>
        <v>3206.95</v>
      </c>
      <c r="BG232" s="29">
        <f t="shared" si="25"/>
        <v>0</v>
      </c>
      <c r="BH232" s="29">
        <f t="shared" si="428"/>
        <v>0</v>
      </c>
    </row>
    <row r="233" ht="24.75" customHeight="1">
      <c r="A233" s="21" t="s">
        <v>29</v>
      </c>
      <c r="B233" s="21">
        <v>1.0</v>
      </c>
      <c r="C233" s="22" t="s">
        <v>151</v>
      </c>
      <c r="D233" s="23" t="s">
        <v>259</v>
      </c>
      <c r="E233" s="21">
        <v>1.0</v>
      </c>
      <c r="F233" s="21">
        <v>1.0</v>
      </c>
      <c r="G233" s="24">
        <f t="shared" ref="G233:G261" si="1180">(((SUM(H233:K233))*12)/365)</f>
        <v>940.2739726</v>
      </c>
      <c r="H233" s="24">
        <f t="shared" ref="H233:H261" si="1181">ROUNDUP(AJ233,0)</f>
        <v>22000</v>
      </c>
      <c r="I233" s="24">
        <f t="shared" ref="I233:I261" si="1182">H233*0.1</f>
        <v>2200</v>
      </c>
      <c r="J233" s="24">
        <f t="shared" ref="J233:J261" si="1183">H233*0.1</f>
        <v>2200</v>
      </c>
      <c r="K233" s="24">
        <f t="shared" ref="K233:K261" si="1184">H233*0.1</f>
        <v>2200</v>
      </c>
      <c r="L233" s="24">
        <f t="shared" ref="L233:L261" si="1185">((H233+I233+J233+K233)*12)*E233</f>
        <v>343200</v>
      </c>
      <c r="M233" s="24">
        <v>0.0</v>
      </c>
      <c r="N233" s="24"/>
      <c r="O233" s="24">
        <f t="shared" ref="O233:O261" si="1186">IF(G233="","",((G233*20)*30%))</f>
        <v>5641.643836</v>
      </c>
      <c r="P233" s="24">
        <f t="shared" ref="P233:P261" si="1187">O233*E233</f>
        <v>5641.643836</v>
      </c>
      <c r="Q233" s="24">
        <f t="shared" ref="Q233:Q261" si="1188">IF(B233=1,(G233*40),(((((H233+I233)*12)/365)*40)))</f>
        <v>37610.9589</v>
      </c>
      <c r="R233" s="24">
        <f t="shared" ref="R233:R261" si="1189">Q233*E233</f>
        <v>37610.9589</v>
      </c>
      <c r="S233" s="24">
        <f t="shared" ref="S233:S261" si="1190">(((H233*12)+(I233*12)+(J233*12)+(K233*12)+(M233*12)+O233+Q233))*E233</f>
        <v>386452.6027</v>
      </c>
      <c r="AG233" s="26">
        <v>22000.0</v>
      </c>
      <c r="AH233" s="27">
        <v>0.0</v>
      </c>
      <c r="AI233" s="27">
        <f>AI231</f>
        <v>0.08</v>
      </c>
      <c r="AJ233" s="28">
        <f t="shared" ref="AJ233:AJ261" si="1192">IF(B233=1,((AG233*AH233)+AG233),((AG233*AI233)+AG233))</f>
        <v>22000</v>
      </c>
      <c r="AL233" s="26">
        <f t="shared" ref="AL233:AL261" si="1193">IF(B233=1,((E233*H233)*12),"")</f>
        <v>264000</v>
      </c>
      <c r="AM233" s="26" t="str">
        <f t="shared" ref="AM233:AM261" si="1194">IF(B233=2,((E233*H233)*12),"")</f>
        <v/>
      </c>
      <c r="AN233" s="26">
        <f t="shared" ref="AN233:AN261" si="1195">((I233*12)*E233)</f>
        <v>26400</v>
      </c>
      <c r="AO233" s="26">
        <f t="shared" ref="AO233:AO261" si="1196">((J233*12)*E233)</f>
        <v>26400</v>
      </c>
      <c r="AP233" s="26">
        <f t="shared" ref="AP233:AP261" si="1197">((K233*12)*E233)</f>
        <v>26400</v>
      </c>
      <c r="AQ233" s="26">
        <f t="shared" ref="AQ233:AQ261" si="1198">O233*E233</f>
        <v>5641.643836</v>
      </c>
      <c r="AR233" s="26">
        <f t="shared" ref="AR233:AR261" si="1199">E233*Q233</f>
        <v>37610.9589</v>
      </c>
      <c r="AX233" s="29">
        <f t="shared" ref="AX233:BA233" si="1178">H233/2</f>
        <v>11000</v>
      </c>
      <c r="AY233" s="29">
        <f t="shared" si="1178"/>
        <v>1100</v>
      </c>
      <c r="AZ233" s="29">
        <f t="shared" si="1178"/>
        <v>1100</v>
      </c>
      <c r="BA233" s="29">
        <f t="shared" si="1178"/>
        <v>1100</v>
      </c>
      <c r="BB233" s="29">
        <f t="shared" ref="BB233:BE233" si="1179">H233/2*($E233)</f>
        <v>11000</v>
      </c>
      <c r="BC233" s="29">
        <f t="shared" si="1179"/>
        <v>1100</v>
      </c>
      <c r="BD233" s="29">
        <f t="shared" si="1179"/>
        <v>1100</v>
      </c>
      <c r="BE233" s="29">
        <f t="shared" si="1179"/>
        <v>1100</v>
      </c>
      <c r="BG233" s="29">
        <f t="shared" si="25"/>
        <v>6600</v>
      </c>
      <c r="BH233" s="29">
        <f t="shared" si="428"/>
        <v>79200</v>
      </c>
    </row>
    <row r="234" ht="24.75" customHeight="1">
      <c r="A234" s="21" t="s">
        <v>29</v>
      </c>
      <c r="B234" s="21">
        <v>1.0</v>
      </c>
      <c r="C234" s="22" t="s">
        <v>151</v>
      </c>
      <c r="D234" s="23" t="s">
        <v>260</v>
      </c>
      <c r="E234" s="21">
        <v>1.0</v>
      </c>
      <c r="F234" s="21">
        <v>1.0</v>
      </c>
      <c r="G234" s="24">
        <f t="shared" si="1180"/>
        <v>647.5068493</v>
      </c>
      <c r="H234" s="24">
        <f t="shared" si="1181"/>
        <v>15150</v>
      </c>
      <c r="I234" s="24">
        <f t="shared" si="1182"/>
        <v>1515</v>
      </c>
      <c r="J234" s="24">
        <f t="shared" si="1183"/>
        <v>1515</v>
      </c>
      <c r="K234" s="24">
        <f t="shared" si="1184"/>
        <v>1515</v>
      </c>
      <c r="L234" s="24">
        <f t="shared" si="1185"/>
        <v>236340</v>
      </c>
      <c r="M234" s="24">
        <v>0.0</v>
      </c>
      <c r="N234" s="24"/>
      <c r="O234" s="24">
        <f t="shared" si="1186"/>
        <v>3885.041096</v>
      </c>
      <c r="P234" s="24">
        <f t="shared" si="1187"/>
        <v>3885.041096</v>
      </c>
      <c r="Q234" s="24">
        <f t="shared" si="1188"/>
        <v>25900.27397</v>
      </c>
      <c r="R234" s="24">
        <f t="shared" si="1189"/>
        <v>25900.27397</v>
      </c>
      <c r="S234" s="24">
        <f t="shared" si="1190"/>
        <v>266125.3151</v>
      </c>
      <c r="AG234" s="26">
        <v>15150.0</v>
      </c>
      <c r="AH234" s="27">
        <f t="shared" ref="AH234:AI234" si="1191">AH233</f>
        <v>0</v>
      </c>
      <c r="AI234" s="27">
        <f t="shared" si="1191"/>
        <v>0.08</v>
      </c>
      <c r="AJ234" s="28">
        <f t="shared" si="1192"/>
        <v>15150</v>
      </c>
      <c r="AL234" s="26">
        <f t="shared" si="1193"/>
        <v>181800</v>
      </c>
      <c r="AM234" s="26" t="str">
        <f t="shared" si="1194"/>
        <v/>
      </c>
      <c r="AN234" s="26">
        <f t="shared" si="1195"/>
        <v>18180</v>
      </c>
      <c r="AO234" s="26">
        <f t="shared" si="1196"/>
        <v>18180</v>
      </c>
      <c r="AP234" s="26">
        <f t="shared" si="1197"/>
        <v>18180</v>
      </c>
      <c r="AQ234" s="26">
        <f t="shared" si="1198"/>
        <v>3885.041096</v>
      </c>
      <c r="AR234" s="26">
        <f t="shared" si="1199"/>
        <v>25900.27397</v>
      </c>
      <c r="AX234" s="29">
        <f t="shared" ref="AX234:BA234" si="1200">H234/2</f>
        <v>7575</v>
      </c>
      <c r="AY234" s="29">
        <f t="shared" si="1200"/>
        <v>757.5</v>
      </c>
      <c r="AZ234" s="29">
        <f t="shared" si="1200"/>
        <v>757.5</v>
      </c>
      <c r="BA234" s="29">
        <f t="shared" si="1200"/>
        <v>757.5</v>
      </c>
      <c r="BB234" s="29">
        <f t="shared" ref="BB234:BE234" si="1201">H234/2*($E234)</f>
        <v>7575</v>
      </c>
      <c r="BC234" s="29">
        <f t="shared" si="1201"/>
        <v>757.5</v>
      </c>
      <c r="BD234" s="29">
        <f t="shared" si="1201"/>
        <v>757.5</v>
      </c>
      <c r="BE234" s="29">
        <f t="shared" si="1201"/>
        <v>757.5</v>
      </c>
      <c r="BG234" s="29">
        <f t="shared" si="25"/>
        <v>4545</v>
      </c>
      <c r="BH234" s="29">
        <f t="shared" si="428"/>
        <v>54540</v>
      </c>
    </row>
    <row r="235" ht="24.75" customHeight="1">
      <c r="A235" s="21" t="s">
        <v>29</v>
      </c>
      <c r="B235" s="21">
        <v>1.0</v>
      </c>
      <c r="C235" s="22" t="s">
        <v>151</v>
      </c>
      <c r="D235" s="23" t="s">
        <v>261</v>
      </c>
      <c r="E235" s="21">
        <v>1.0</v>
      </c>
      <c r="F235" s="21">
        <v>1.0</v>
      </c>
      <c r="G235" s="24">
        <f t="shared" si="1180"/>
        <v>591.7742466</v>
      </c>
      <c r="H235" s="24">
        <f t="shared" si="1181"/>
        <v>13846</v>
      </c>
      <c r="I235" s="24">
        <f t="shared" si="1182"/>
        <v>1384.6</v>
      </c>
      <c r="J235" s="24">
        <f t="shared" si="1183"/>
        <v>1384.6</v>
      </c>
      <c r="K235" s="24">
        <f t="shared" si="1184"/>
        <v>1384.6</v>
      </c>
      <c r="L235" s="24">
        <f t="shared" si="1185"/>
        <v>215997.6</v>
      </c>
      <c r="M235" s="24">
        <v>0.0</v>
      </c>
      <c r="N235" s="24"/>
      <c r="O235" s="24">
        <f t="shared" si="1186"/>
        <v>3550.645479</v>
      </c>
      <c r="P235" s="24">
        <f t="shared" si="1187"/>
        <v>3550.645479</v>
      </c>
      <c r="Q235" s="24">
        <f t="shared" si="1188"/>
        <v>23670.96986</v>
      </c>
      <c r="R235" s="24">
        <f t="shared" si="1189"/>
        <v>23670.96986</v>
      </c>
      <c r="S235" s="24">
        <f t="shared" si="1190"/>
        <v>243219.2153</v>
      </c>
      <c r="AG235" s="26">
        <v>12820.0</v>
      </c>
      <c r="AH235" s="27">
        <v>0.08</v>
      </c>
      <c r="AI235" s="27">
        <f>AI234</f>
        <v>0.08</v>
      </c>
      <c r="AJ235" s="28">
        <f t="shared" si="1192"/>
        <v>13845.6</v>
      </c>
      <c r="AL235" s="26">
        <f t="shared" si="1193"/>
        <v>166152</v>
      </c>
      <c r="AM235" s="26" t="str">
        <f t="shared" si="1194"/>
        <v/>
      </c>
      <c r="AN235" s="26">
        <f t="shared" si="1195"/>
        <v>16615.2</v>
      </c>
      <c r="AO235" s="26">
        <f t="shared" si="1196"/>
        <v>16615.2</v>
      </c>
      <c r="AP235" s="26">
        <f t="shared" si="1197"/>
        <v>16615.2</v>
      </c>
      <c r="AQ235" s="26">
        <f t="shared" si="1198"/>
        <v>3550.645479</v>
      </c>
      <c r="AR235" s="26">
        <f t="shared" si="1199"/>
        <v>23670.96986</v>
      </c>
      <c r="AX235" s="29">
        <f t="shared" ref="AX235:BA235" si="1202">H235/2</f>
        <v>6923</v>
      </c>
      <c r="AY235" s="29">
        <f t="shared" si="1202"/>
        <v>692.3</v>
      </c>
      <c r="AZ235" s="29">
        <f t="shared" si="1202"/>
        <v>692.3</v>
      </c>
      <c r="BA235" s="29">
        <f t="shared" si="1202"/>
        <v>692.3</v>
      </c>
      <c r="BB235" s="29">
        <f t="shared" ref="BB235:BE235" si="1203">H235/2*($E235)</f>
        <v>6923</v>
      </c>
      <c r="BC235" s="29">
        <f t="shared" si="1203"/>
        <v>692.3</v>
      </c>
      <c r="BD235" s="29">
        <f t="shared" si="1203"/>
        <v>692.3</v>
      </c>
      <c r="BE235" s="29">
        <f t="shared" si="1203"/>
        <v>692.3</v>
      </c>
      <c r="BG235" s="29">
        <f t="shared" si="25"/>
        <v>4153.8</v>
      </c>
      <c r="BH235" s="29">
        <f t="shared" si="428"/>
        <v>49845.6</v>
      </c>
    </row>
    <row r="236" ht="24.75" customHeight="1">
      <c r="A236" s="21" t="s">
        <v>29</v>
      </c>
      <c r="B236" s="21">
        <v>1.0</v>
      </c>
      <c r="C236" s="22" t="s">
        <v>151</v>
      </c>
      <c r="D236" s="23" t="s">
        <v>262</v>
      </c>
      <c r="E236" s="21">
        <v>1.0</v>
      </c>
      <c r="F236" s="21">
        <v>1.0</v>
      </c>
      <c r="G236" s="24">
        <f t="shared" si="1180"/>
        <v>591.7742466</v>
      </c>
      <c r="H236" s="24">
        <f t="shared" si="1181"/>
        <v>13846</v>
      </c>
      <c r="I236" s="24">
        <f t="shared" si="1182"/>
        <v>1384.6</v>
      </c>
      <c r="J236" s="24">
        <f t="shared" si="1183"/>
        <v>1384.6</v>
      </c>
      <c r="K236" s="24">
        <f t="shared" si="1184"/>
        <v>1384.6</v>
      </c>
      <c r="L236" s="24">
        <f t="shared" si="1185"/>
        <v>215997.6</v>
      </c>
      <c r="M236" s="24">
        <v>0.0</v>
      </c>
      <c r="N236" s="24"/>
      <c r="O236" s="24">
        <f t="shared" si="1186"/>
        <v>3550.645479</v>
      </c>
      <c r="P236" s="24">
        <f t="shared" si="1187"/>
        <v>3550.645479</v>
      </c>
      <c r="Q236" s="24">
        <f t="shared" si="1188"/>
        <v>23670.96986</v>
      </c>
      <c r="R236" s="24">
        <f t="shared" si="1189"/>
        <v>23670.96986</v>
      </c>
      <c r="S236" s="24">
        <f t="shared" si="1190"/>
        <v>243219.2153</v>
      </c>
      <c r="AG236" s="26">
        <v>12820.0</v>
      </c>
      <c r="AH236" s="27">
        <f t="shared" ref="AH236:AI236" si="1204">AH235</f>
        <v>0.08</v>
      </c>
      <c r="AI236" s="27">
        <f t="shared" si="1204"/>
        <v>0.08</v>
      </c>
      <c r="AJ236" s="28">
        <f t="shared" si="1192"/>
        <v>13845.6</v>
      </c>
      <c r="AL236" s="26">
        <f t="shared" si="1193"/>
        <v>166152</v>
      </c>
      <c r="AM236" s="26" t="str">
        <f t="shared" si="1194"/>
        <v/>
      </c>
      <c r="AN236" s="26">
        <f t="shared" si="1195"/>
        <v>16615.2</v>
      </c>
      <c r="AO236" s="26">
        <f t="shared" si="1196"/>
        <v>16615.2</v>
      </c>
      <c r="AP236" s="26">
        <f t="shared" si="1197"/>
        <v>16615.2</v>
      </c>
      <c r="AQ236" s="26">
        <f t="shared" si="1198"/>
        <v>3550.645479</v>
      </c>
      <c r="AR236" s="26">
        <f t="shared" si="1199"/>
        <v>23670.96986</v>
      </c>
      <c r="AX236" s="29">
        <f t="shared" ref="AX236:BA236" si="1205">H236/2</f>
        <v>6923</v>
      </c>
      <c r="AY236" s="29">
        <f t="shared" si="1205"/>
        <v>692.3</v>
      </c>
      <c r="AZ236" s="29">
        <f t="shared" si="1205"/>
        <v>692.3</v>
      </c>
      <c r="BA236" s="29">
        <f t="shared" si="1205"/>
        <v>692.3</v>
      </c>
      <c r="BB236" s="29">
        <f t="shared" ref="BB236:BE236" si="1206">H236/2*($E236)</f>
        <v>6923</v>
      </c>
      <c r="BC236" s="29">
        <f t="shared" si="1206"/>
        <v>692.3</v>
      </c>
      <c r="BD236" s="29">
        <f t="shared" si="1206"/>
        <v>692.3</v>
      </c>
      <c r="BE236" s="29">
        <f t="shared" si="1206"/>
        <v>692.3</v>
      </c>
      <c r="BG236" s="29">
        <f t="shared" si="25"/>
        <v>4153.8</v>
      </c>
      <c r="BH236" s="29">
        <f t="shared" si="428"/>
        <v>49845.6</v>
      </c>
    </row>
    <row r="237" ht="24.75" customHeight="1">
      <c r="A237" s="21" t="s">
        <v>29</v>
      </c>
      <c r="B237" s="21">
        <v>1.0</v>
      </c>
      <c r="C237" s="22" t="s">
        <v>151</v>
      </c>
      <c r="D237" s="23" t="s">
        <v>263</v>
      </c>
      <c r="E237" s="21">
        <v>1.0</v>
      </c>
      <c r="F237" s="21">
        <v>1.0</v>
      </c>
      <c r="G237" s="24">
        <f t="shared" si="1180"/>
        <v>571.9430137</v>
      </c>
      <c r="H237" s="24">
        <f t="shared" si="1181"/>
        <v>13382</v>
      </c>
      <c r="I237" s="24">
        <f t="shared" si="1182"/>
        <v>1338.2</v>
      </c>
      <c r="J237" s="24">
        <f t="shared" si="1183"/>
        <v>1338.2</v>
      </c>
      <c r="K237" s="24">
        <f t="shared" si="1184"/>
        <v>1338.2</v>
      </c>
      <c r="L237" s="24">
        <f t="shared" si="1185"/>
        <v>208759.2</v>
      </c>
      <c r="M237" s="24">
        <v>0.0</v>
      </c>
      <c r="N237" s="24"/>
      <c r="O237" s="24">
        <f t="shared" si="1186"/>
        <v>3431.658082</v>
      </c>
      <c r="P237" s="24">
        <f t="shared" si="1187"/>
        <v>3431.658082</v>
      </c>
      <c r="Q237" s="24">
        <f t="shared" si="1188"/>
        <v>22877.72055</v>
      </c>
      <c r="R237" s="24">
        <f t="shared" si="1189"/>
        <v>22877.72055</v>
      </c>
      <c r="S237" s="24">
        <f t="shared" si="1190"/>
        <v>235068.5786</v>
      </c>
      <c r="AG237" s="26">
        <v>12390.0</v>
      </c>
      <c r="AH237" s="27">
        <f t="shared" ref="AH237:AI237" si="1207">AH236</f>
        <v>0.08</v>
      </c>
      <c r="AI237" s="27">
        <f t="shared" si="1207"/>
        <v>0.08</v>
      </c>
      <c r="AJ237" s="28">
        <f t="shared" si="1192"/>
        <v>13381.2</v>
      </c>
      <c r="AL237" s="26">
        <f t="shared" si="1193"/>
        <v>160584</v>
      </c>
      <c r="AM237" s="26" t="str">
        <f t="shared" si="1194"/>
        <v/>
      </c>
      <c r="AN237" s="26">
        <f t="shared" si="1195"/>
        <v>16058.4</v>
      </c>
      <c r="AO237" s="26">
        <f t="shared" si="1196"/>
        <v>16058.4</v>
      </c>
      <c r="AP237" s="26">
        <f t="shared" si="1197"/>
        <v>16058.4</v>
      </c>
      <c r="AQ237" s="26">
        <f t="shared" si="1198"/>
        <v>3431.658082</v>
      </c>
      <c r="AR237" s="26">
        <f t="shared" si="1199"/>
        <v>22877.72055</v>
      </c>
      <c r="AX237" s="29">
        <f t="shared" ref="AX237:BA237" si="1208">H237/2</f>
        <v>6691</v>
      </c>
      <c r="AY237" s="29">
        <f t="shared" si="1208"/>
        <v>669.1</v>
      </c>
      <c r="AZ237" s="29">
        <f t="shared" si="1208"/>
        <v>669.1</v>
      </c>
      <c r="BA237" s="29">
        <f t="shared" si="1208"/>
        <v>669.1</v>
      </c>
      <c r="BB237" s="29">
        <f t="shared" ref="BB237:BE237" si="1209">H237/2*($E237)</f>
        <v>6691</v>
      </c>
      <c r="BC237" s="29">
        <f t="shared" si="1209"/>
        <v>669.1</v>
      </c>
      <c r="BD237" s="29">
        <f t="shared" si="1209"/>
        <v>669.1</v>
      </c>
      <c r="BE237" s="29">
        <f t="shared" si="1209"/>
        <v>669.1</v>
      </c>
      <c r="BG237" s="29">
        <f t="shared" si="25"/>
        <v>4014.6</v>
      </c>
      <c r="BH237" s="29">
        <f t="shared" si="428"/>
        <v>48175.2</v>
      </c>
    </row>
    <row r="238" ht="24.75" customHeight="1">
      <c r="A238" s="21" t="s">
        <v>29</v>
      </c>
      <c r="B238" s="21">
        <v>1.0</v>
      </c>
      <c r="C238" s="22" t="s">
        <v>151</v>
      </c>
      <c r="D238" s="23" t="s">
        <v>264</v>
      </c>
      <c r="E238" s="21">
        <v>1.0</v>
      </c>
      <c r="F238" s="21">
        <v>1.0</v>
      </c>
      <c r="G238" s="24">
        <f t="shared" si="1180"/>
        <v>507.7479452</v>
      </c>
      <c r="H238" s="24">
        <f t="shared" si="1181"/>
        <v>11880</v>
      </c>
      <c r="I238" s="24">
        <f t="shared" si="1182"/>
        <v>1188</v>
      </c>
      <c r="J238" s="24">
        <f t="shared" si="1183"/>
        <v>1188</v>
      </c>
      <c r="K238" s="24">
        <f t="shared" si="1184"/>
        <v>1188</v>
      </c>
      <c r="L238" s="24">
        <f t="shared" si="1185"/>
        <v>185328</v>
      </c>
      <c r="M238" s="24">
        <v>0.0</v>
      </c>
      <c r="N238" s="24"/>
      <c r="O238" s="24">
        <f t="shared" si="1186"/>
        <v>3046.487671</v>
      </c>
      <c r="P238" s="24">
        <f t="shared" si="1187"/>
        <v>3046.487671</v>
      </c>
      <c r="Q238" s="24">
        <f t="shared" si="1188"/>
        <v>20309.91781</v>
      </c>
      <c r="R238" s="24">
        <f t="shared" si="1189"/>
        <v>20309.91781</v>
      </c>
      <c r="S238" s="24">
        <f t="shared" si="1190"/>
        <v>208684.4055</v>
      </c>
      <c r="AG238" s="26">
        <v>11000.0</v>
      </c>
      <c r="AH238" s="27">
        <f t="shared" ref="AH238:AI238" si="1210">AH237</f>
        <v>0.08</v>
      </c>
      <c r="AI238" s="27">
        <f t="shared" si="1210"/>
        <v>0.08</v>
      </c>
      <c r="AJ238" s="28">
        <f t="shared" si="1192"/>
        <v>11880</v>
      </c>
      <c r="AL238" s="26">
        <f t="shared" si="1193"/>
        <v>142560</v>
      </c>
      <c r="AM238" s="26" t="str">
        <f t="shared" si="1194"/>
        <v/>
      </c>
      <c r="AN238" s="26">
        <f t="shared" si="1195"/>
        <v>14256</v>
      </c>
      <c r="AO238" s="26">
        <f t="shared" si="1196"/>
        <v>14256</v>
      </c>
      <c r="AP238" s="26">
        <f t="shared" si="1197"/>
        <v>14256</v>
      </c>
      <c r="AQ238" s="26">
        <f t="shared" si="1198"/>
        <v>3046.487671</v>
      </c>
      <c r="AR238" s="26">
        <f t="shared" si="1199"/>
        <v>20309.91781</v>
      </c>
      <c r="AX238" s="29">
        <f t="shared" ref="AX238:BA238" si="1211">H238/2</f>
        <v>5940</v>
      </c>
      <c r="AY238" s="29">
        <f t="shared" si="1211"/>
        <v>594</v>
      </c>
      <c r="AZ238" s="29">
        <f t="shared" si="1211"/>
        <v>594</v>
      </c>
      <c r="BA238" s="29">
        <f t="shared" si="1211"/>
        <v>594</v>
      </c>
      <c r="BB238" s="29">
        <f t="shared" ref="BB238:BE238" si="1212">H238/2*($E238)</f>
        <v>5940</v>
      </c>
      <c r="BC238" s="29">
        <f t="shared" si="1212"/>
        <v>594</v>
      </c>
      <c r="BD238" s="29">
        <f t="shared" si="1212"/>
        <v>594</v>
      </c>
      <c r="BE238" s="29">
        <f t="shared" si="1212"/>
        <v>594</v>
      </c>
      <c r="BG238" s="29">
        <f t="shared" si="25"/>
        <v>3564</v>
      </c>
      <c r="BH238" s="29">
        <f t="shared" si="428"/>
        <v>42768</v>
      </c>
    </row>
    <row r="239" ht="24.75" customHeight="1">
      <c r="A239" s="21" t="s">
        <v>29</v>
      </c>
      <c r="B239" s="21">
        <v>1.0</v>
      </c>
      <c r="C239" s="22" t="s">
        <v>151</v>
      </c>
      <c r="D239" s="23" t="s">
        <v>265</v>
      </c>
      <c r="E239" s="21">
        <v>1.0</v>
      </c>
      <c r="F239" s="21">
        <v>1.0</v>
      </c>
      <c r="G239" s="24">
        <f t="shared" si="1180"/>
        <v>507.7479452</v>
      </c>
      <c r="H239" s="24">
        <f t="shared" si="1181"/>
        <v>11880</v>
      </c>
      <c r="I239" s="24">
        <f t="shared" si="1182"/>
        <v>1188</v>
      </c>
      <c r="J239" s="24">
        <f t="shared" si="1183"/>
        <v>1188</v>
      </c>
      <c r="K239" s="24">
        <f t="shared" si="1184"/>
        <v>1188</v>
      </c>
      <c r="L239" s="24">
        <f t="shared" si="1185"/>
        <v>185328</v>
      </c>
      <c r="M239" s="24">
        <v>0.0</v>
      </c>
      <c r="N239" s="24"/>
      <c r="O239" s="24">
        <f t="shared" si="1186"/>
        <v>3046.487671</v>
      </c>
      <c r="P239" s="24">
        <f t="shared" si="1187"/>
        <v>3046.487671</v>
      </c>
      <c r="Q239" s="24">
        <f t="shared" si="1188"/>
        <v>20309.91781</v>
      </c>
      <c r="R239" s="24">
        <f t="shared" si="1189"/>
        <v>20309.91781</v>
      </c>
      <c r="S239" s="24">
        <f t="shared" si="1190"/>
        <v>208684.4055</v>
      </c>
      <c r="AG239" s="26">
        <v>11000.0</v>
      </c>
      <c r="AH239" s="27">
        <f t="shared" ref="AH239:AI239" si="1213">AH238</f>
        <v>0.08</v>
      </c>
      <c r="AI239" s="27">
        <f t="shared" si="1213"/>
        <v>0.08</v>
      </c>
      <c r="AJ239" s="28">
        <f t="shared" si="1192"/>
        <v>11880</v>
      </c>
      <c r="AL239" s="26">
        <f t="shared" si="1193"/>
        <v>142560</v>
      </c>
      <c r="AM239" s="26" t="str">
        <f t="shared" si="1194"/>
        <v/>
      </c>
      <c r="AN239" s="26">
        <f t="shared" si="1195"/>
        <v>14256</v>
      </c>
      <c r="AO239" s="26">
        <f t="shared" si="1196"/>
        <v>14256</v>
      </c>
      <c r="AP239" s="26">
        <f t="shared" si="1197"/>
        <v>14256</v>
      </c>
      <c r="AQ239" s="26">
        <f t="shared" si="1198"/>
        <v>3046.487671</v>
      </c>
      <c r="AR239" s="26">
        <f t="shared" si="1199"/>
        <v>20309.91781</v>
      </c>
      <c r="AX239" s="29">
        <f t="shared" ref="AX239:BA239" si="1214">H239/2</f>
        <v>5940</v>
      </c>
      <c r="AY239" s="29">
        <f t="shared" si="1214"/>
        <v>594</v>
      </c>
      <c r="AZ239" s="29">
        <f t="shared" si="1214"/>
        <v>594</v>
      </c>
      <c r="BA239" s="29">
        <f t="shared" si="1214"/>
        <v>594</v>
      </c>
      <c r="BB239" s="29">
        <f t="shared" ref="BB239:BE239" si="1215">H239/2*($E239)</f>
        <v>5940</v>
      </c>
      <c r="BC239" s="29">
        <f t="shared" si="1215"/>
        <v>594</v>
      </c>
      <c r="BD239" s="29">
        <f t="shared" si="1215"/>
        <v>594</v>
      </c>
      <c r="BE239" s="29">
        <f t="shared" si="1215"/>
        <v>594</v>
      </c>
      <c r="BG239" s="29">
        <f t="shared" si="25"/>
        <v>3564</v>
      </c>
      <c r="BH239" s="29">
        <f t="shared" si="428"/>
        <v>42768</v>
      </c>
    </row>
    <row r="240" ht="24.75" customHeight="1">
      <c r="A240" s="21" t="s">
        <v>29</v>
      </c>
      <c r="B240" s="21">
        <v>1.0</v>
      </c>
      <c r="C240" s="22" t="s">
        <v>151</v>
      </c>
      <c r="D240" s="23" t="s">
        <v>266</v>
      </c>
      <c r="E240" s="21">
        <v>1.0</v>
      </c>
      <c r="F240" s="21">
        <v>1.0</v>
      </c>
      <c r="G240" s="24">
        <f t="shared" si="1180"/>
        <v>541.2131507</v>
      </c>
      <c r="H240" s="24">
        <f t="shared" si="1181"/>
        <v>12663</v>
      </c>
      <c r="I240" s="24">
        <f t="shared" si="1182"/>
        <v>1266.3</v>
      </c>
      <c r="J240" s="24">
        <f t="shared" si="1183"/>
        <v>1266.3</v>
      </c>
      <c r="K240" s="24">
        <f t="shared" si="1184"/>
        <v>1266.3</v>
      </c>
      <c r="L240" s="24">
        <f t="shared" si="1185"/>
        <v>197542.8</v>
      </c>
      <c r="M240" s="24">
        <v>0.0</v>
      </c>
      <c r="N240" s="24"/>
      <c r="O240" s="24">
        <f t="shared" si="1186"/>
        <v>3247.278904</v>
      </c>
      <c r="P240" s="24">
        <f t="shared" si="1187"/>
        <v>3247.278904</v>
      </c>
      <c r="Q240" s="24">
        <f t="shared" si="1188"/>
        <v>21648.52603</v>
      </c>
      <c r="R240" s="24">
        <f t="shared" si="1189"/>
        <v>21648.52603</v>
      </c>
      <c r="S240" s="24">
        <f t="shared" si="1190"/>
        <v>222438.6049</v>
      </c>
      <c r="AG240" s="26">
        <v>11725.0</v>
      </c>
      <c r="AH240" s="27">
        <f t="shared" ref="AH240:AI240" si="1216">AH239</f>
        <v>0.08</v>
      </c>
      <c r="AI240" s="27">
        <f t="shared" si="1216"/>
        <v>0.08</v>
      </c>
      <c r="AJ240" s="28">
        <f t="shared" si="1192"/>
        <v>12663</v>
      </c>
      <c r="AL240" s="26">
        <f t="shared" si="1193"/>
        <v>151956</v>
      </c>
      <c r="AM240" s="26" t="str">
        <f t="shared" si="1194"/>
        <v/>
      </c>
      <c r="AN240" s="26">
        <f t="shared" si="1195"/>
        <v>15195.6</v>
      </c>
      <c r="AO240" s="26">
        <f t="shared" si="1196"/>
        <v>15195.6</v>
      </c>
      <c r="AP240" s="26">
        <f t="shared" si="1197"/>
        <v>15195.6</v>
      </c>
      <c r="AQ240" s="26">
        <f t="shared" si="1198"/>
        <v>3247.278904</v>
      </c>
      <c r="AR240" s="26">
        <f t="shared" si="1199"/>
        <v>21648.52603</v>
      </c>
      <c r="AX240" s="29">
        <f t="shared" ref="AX240:BA240" si="1217">H240/2</f>
        <v>6331.5</v>
      </c>
      <c r="AY240" s="29">
        <f t="shared" si="1217"/>
        <v>633.15</v>
      </c>
      <c r="AZ240" s="29">
        <f t="shared" si="1217"/>
        <v>633.15</v>
      </c>
      <c r="BA240" s="29">
        <f t="shared" si="1217"/>
        <v>633.15</v>
      </c>
      <c r="BB240" s="29">
        <f t="shared" ref="BB240:BE240" si="1218">H240/2*($E240)</f>
        <v>6331.5</v>
      </c>
      <c r="BC240" s="29">
        <f t="shared" si="1218"/>
        <v>633.15</v>
      </c>
      <c r="BD240" s="29">
        <f t="shared" si="1218"/>
        <v>633.15</v>
      </c>
      <c r="BE240" s="29">
        <f t="shared" si="1218"/>
        <v>633.15</v>
      </c>
      <c r="BG240" s="29">
        <f t="shared" si="25"/>
        <v>3798.9</v>
      </c>
      <c r="BH240" s="29">
        <f t="shared" si="428"/>
        <v>45586.8</v>
      </c>
    </row>
    <row r="241" ht="24.75" customHeight="1">
      <c r="A241" s="21" t="s">
        <v>29</v>
      </c>
      <c r="B241" s="21">
        <v>1.0</v>
      </c>
      <c r="C241" s="22" t="s">
        <v>151</v>
      </c>
      <c r="D241" s="23" t="s">
        <v>193</v>
      </c>
      <c r="E241" s="21">
        <v>1.0</v>
      </c>
      <c r="F241" s="21">
        <v>1.0</v>
      </c>
      <c r="G241" s="24">
        <f t="shared" si="1180"/>
        <v>439.449863</v>
      </c>
      <c r="H241" s="24">
        <f t="shared" si="1181"/>
        <v>10282</v>
      </c>
      <c r="I241" s="24">
        <f t="shared" si="1182"/>
        <v>1028.2</v>
      </c>
      <c r="J241" s="24">
        <f t="shared" si="1183"/>
        <v>1028.2</v>
      </c>
      <c r="K241" s="24">
        <f t="shared" si="1184"/>
        <v>1028.2</v>
      </c>
      <c r="L241" s="24">
        <f t="shared" si="1185"/>
        <v>160399.2</v>
      </c>
      <c r="M241" s="24">
        <v>0.0</v>
      </c>
      <c r="N241" s="24"/>
      <c r="O241" s="24">
        <f t="shared" si="1186"/>
        <v>2636.699178</v>
      </c>
      <c r="P241" s="24">
        <f t="shared" si="1187"/>
        <v>2636.699178</v>
      </c>
      <c r="Q241" s="24">
        <f t="shared" si="1188"/>
        <v>17577.99452</v>
      </c>
      <c r="R241" s="24">
        <f t="shared" si="1189"/>
        <v>17577.99452</v>
      </c>
      <c r="S241" s="24">
        <f t="shared" si="1190"/>
        <v>180613.8937</v>
      </c>
      <c r="AG241" s="26">
        <v>9520.0</v>
      </c>
      <c r="AH241" s="27">
        <f t="shared" ref="AH241:AI241" si="1219">AH240</f>
        <v>0.08</v>
      </c>
      <c r="AI241" s="27">
        <f t="shared" si="1219"/>
        <v>0.08</v>
      </c>
      <c r="AJ241" s="28">
        <f t="shared" si="1192"/>
        <v>10281.6</v>
      </c>
      <c r="AL241" s="26">
        <f t="shared" si="1193"/>
        <v>123384</v>
      </c>
      <c r="AM241" s="26" t="str">
        <f t="shared" si="1194"/>
        <v/>
      </c>
      <c r="AN241" s="26">
        <f t="shared" si="1195"/>
        <v>12338.4</v>
      </c>
      <c r="AO241" s="26">
        <f t="shared" si="1196"/>
        <v>12338.4</v>
      </c>
      <c r="AP241" s="26">
        <f t="shared" si="1197"/>
        <v>12338.4</v>
      </c>
      <c r="AQ241" s="26">
        <f t="shared" si="1198"/>
        <v>2636.699178</v>
      </c>
      <c r="AR241" s="26">
        <f t="shared" si="1199"/>
        <v>17577.99452</v>
      </c>
      <c r="AX241" s="29">
        <f t="shared" ref="AX241:BA241" si="1220">H241/2</f>
        <v>5141</v>
      </c>
      <c r="AY241" s="29">
        <f t="shared" si="1220"/>
        <v>514.1</v>
      </c>
      <c r="AZ241" s="29">
        <f t="shared" si="1220"/>
        <v>514.1</v>
      </c>
      <c r="BA241" s="29">
        <f t="shared" si="1220"/>
        <v>514.1</v>
      </c>
      <c r="BB241" s="29">
        <f t="shared" ref="BB241:BE241" si="1221">H241/2*($E241)</f>
        <v>5141</v>
      </c>
      <c r="BC241" s="29">
        <f t="shared" si="1221"/>
        <v>514.1</v>
      </c>
      <c r="BD241" s="29">
        <f t="shared" si="1221"/>
        <v>514.1</v>
      </c>
      <c r="BE241" s="29">
        <f t="shared" si="1221"/>
        <v>514.1</v>
      </c>
      <c r="BG241" s="29">
        <f t="shared" si="25"/>
        <v>3084.6</v>
      </c>
      <c r="BH241" s="29">
        <f t="shared" si="428"/>
        <v>37015.2</v>
      </c>
    </row>
    <row r="242" ht="24.75" customHeight="1">
      <c r="A242" s="21" t="s">
        <v>36</v>
      </c>
      <c r="B242" s="21">
        <v>2.0</v>
      </c>
      <c r="C242" s="22" t="s">
        <v>151</v>
      </c>
      <c r="D242" s="23" t="s">
        <v>267</v>
      </c>
      <c r="E242" s="21">
        <v>2.0</v>
      </c>
      <c r="F242" s="21">
        <v>2.0</v>
      </c>
      <c r="G242" s="24">
        <f t="shared" si="1180"/>
        <v>495.5243836</v>
      </c>
      <c r="H242" s="24">
        <f t="shared" si="1181"/>
        <v>11594</v>
      </c>
      <c r="I242" s="24">
        <f t="shared" si="1182"/>
        <v>1159.4</v>
      </c>
      <c r="J242" s="24">
        <f t="shared" si="1183"/>
        <v>1159.4</v>
      </c>
      <c r="K242" s="24">
        <f t="shared" si="1184"/>
        <v>1159.4</v>
      </c>
      <c r="L242" s="24">
        <f t="shared" si="1185"/>
        <v>361732.8</v>
      </c>
      <c r="M242" s="24">
        <v>0.0</v>
      </c>
      <c r="N242" s="24"/>
      <c r="O242" s="24">
        <f t="shared" si="1186"/>
        <v>2973.146301</v>
      </c>
      <c r="P242" s="24">
        <f t="shared" si="1187"/>
        <v>5946.292603</v>
      </c>
      <c r="Q242" s="24">
        <f t="shared" si="1188"/>
        <v>16771.59452</v>
      </c>
      <c r="R242" s="24">
        <f t="shared" si="1189"/>
        <v>33543.18904</v>
      </c>
      <c r="S242" s="24">
        <f t="shared" si="1190"/>
        <v>401222.2816</v>
      </c>
      <c r="AG242" s="26">
        <v>10735.0</v>
      </c>
      <c r="AH242" s="27">
        <f t="shared" ref="AH242:AI242" si="1222">AH241</f>
        <v>0.08</v>
      </c>
      <c r="AI242" s="27">
        <f t="shared" si="1222"/>
        <v>0.08</v>
      </c>
      <c r="AJ242" s="28">
        <f t="shared" si="1192"/>
        <v>11593.8</v>
      </c>
      <c r="AL242" s="26" t="str">
        <f t="shared" si="1193"/>
        <v/>
      </c>
      <c r="AM242" s="26">
        <f t="shared" si="1194"/>
        <v>278256</v>
      </c>
      <c r="AN242" s="26">
        <f t="shared" si="1195"/>
        <v>27825.6</v>
      </c>
      <c r="AO242" s="26">
        <f t="shared" si="1196"/>
        <v>27825.6</v>
      </c>
      <c r="AP242" s="26">
        <f t="shared" si="1197"/>
        <v>27825.6</v>
      </c>
      <c r="AQ242" s="26">
        <f t="shared" si="1198"/>
        <v>5946.292603</v>
      </c>
      <c r="AR242" s="26">
        <f t="shared" si="1199"/>
        <v>33543.18904</v>
      </c>
      <c r="AX242" s="29">
        <f t="shared" ref="AX242:BA242" si="1223">H242/2</f>
        <v>5797</v>
      </c>
      <c r="AY242" s="29">
        <f t="shared" si="1223"/>
        <v>579.7</v>
      </c>
      <c r="AZ242" s="29">
        <f t="shared" si="1223"/>
        <v>579.7</v>
      </c>
      <c r="BA242" s="29">
        <f t="shared" si="1223"/>
        <v>579.7</v>
      </c>
      <c r="BB242" s="29">
        <f t="shared" ref="BB242:BE242" si="1224">H242/2*($E242)</f>
        <v>11594</v>
      </c>
      <c r="BC242" s="29">
        <f t="shared" si="1224"/>
        <v>1159.4</v>
      </c>
      <c r="BD242" s="29">
        <f t="shared" si="1224"/>
        <v>1159.4</v>
      </c>
      <c r="BE242" s="29">
        <f t="shared" si="1224"/>
        <v>1159.4</v>
      </c>
      <c r="BG242" s="29">
        <f t="shared" si="25"/>
        <v>6956.4</v>
      </c>
      <c r="BH242" s="29">
        <f t="shared" si="428"/>
        <v>83476.8</v>
      </c>
    </row>
    <row r="243" ht="24.75" customHeight="1">
      <c r="A243" s="21" t="s">
        <v>36</v>
      </c>
      <c r="B243" s="21">
        <v>2.0</v>
      </c>
      <c r="C243" s="22" t="s">
        <v>151</v>
      </c>
      <c r="D243" s="23" t="s">
        <v>268</v>
      </c>
      <c r="E243" s="21">
        <v>2.0</v>
      </c>
      <c r="F243" s="21">
        <v>2.0</v>
      </c>
      <c r="G243" s="24">
        <f t="shared" si="1180"/>
        <v>343.670137</v>
      </c>
      <c r="H243" s="24">
        <f t="shared" si="1181"/>
        <v>8041</v>
      </c>
      <c r="I243" s="24">
        <f t="shared" si="1182"/>
        <v>804.1</v>
      </c>
      <c r="J243" s="24">
        <f t="shared" si="1183"/>
        <v>804.1</v>
      </c>
      <c r="K243" s="24">
        <f t="shared" si="1184"/>
        <v>804.1</v>
      </c>
      <c r="L243" s="24">
        <f t="shared" si="1185"/>
        <v>250879.2</v>
      </c>
      <c r="M243" s="24">
        <v>0.0</v>
      </c>
      <c r="N243" s="24"/>
      <c r="O243" s="24">
        <f t="shared" si="1186"/>
        <v>2062.020822</v>
      </c>
      <c r="P243" s="24">
        <f t="shared" si="1187"/>
        <v>4124.041644</v>
      </c>
      <c r="Q243" s="24">
        <f t="shared" si="1188"/>
        <v>11631.91233</v>
      </c>
      <c r="R243" s="24">
        <f t="shared" si="1189"/>
        <v>23263.82466</v>
      </c>
      <c r="S243" s="24">
        <f t="shared" si="1190"/>
        <v>278267.0663</v>
      </c>
      <c r="AG243" s="26">
        <v>7445.0</v>
      </c>
      <c r="AH243" s="27">
        <f t="shared" ref="AH243:AI243" si="1225">AH242</f>
        <v>0.08</v>
      </c>
      <c r="AI243" s="27">
        <f t="shared" si="1225"/>
        <v>0.08</v>
      </c>
      <c r="AJ243" s="28">
        <f t="shared" si="1192"/>
        <v>8040.6</v>
      </c>
      <c r="AL243" s="26" t="str">
        <f t="shared" si="1193"/>
        <v/>
      </c>
      <c r="AM243" s="26">
        <f t="shared" si="1194"/>
        <v>192984</v>
      </c>
      <c r="AN243" s="26">
        <f t="shared" si="1195"/>
        <v>19298.4</v>
      </c>
      <c r="AO243" s="26">
        <f t="shared" si="1196"/>
        <v>19298.4</v>
      </c>
      <c r="AP243" s="26">
        <f t="shared" si="1197"/>
        <v>19298.4</v>
      </c>
      <c r="AQ243" s="26">
        <f t="shared" si="1198"/>
        <v>4124.041644</v>
      </c>
      <c r="AR243" s="26">
        <f t="shared" si="1199"/>
        <v>23263.82466</v>
      </c>
      <c r="AX243" s="29">
        <f t="shared" ref="AX243:BA243" si="1226">H243/2</f>
        <v>4020.5</v>
      </c>
      <c r="AY243" s="29">
        <f t="shared" si="1226"/>
        <v>402.05</v>
      </c>
      <c r="AZ243" s="29">
        <f t="shared" si="1226"/>
        <v>402.05</v>
      </c>
      <c r="BA243" s="29">
        <f t="shared" si="1226"/>
        <v>402.05</v>
      </c>
      <c r="BB243" s="29">
        <f t="shared" ref="BB243:BE243" si="1227">H243/2*($E243)</f>
        <v>8041</v>
      </c>
      <c r="BC243" s="29">
        <f t="shared" si="1227"/>
        <v>804.1</v>
      </c>
      <c r="BD243" s="29">
        <f t="shared" si="1227"/>
        <v>804.1</v>
      </c>
      <c r="BE243" s="29">
        <f t="shared" si="1227"/>
        <v>804.1</v>
      </c>
      <c r="BG243" s="29">
        <f t="shared" si="25"/>
        <v>4824.6</v>
      </c>
      <c r="BH243" s="29">
        <f t="shared" si="428"/>
        <v>57895.2</v>
      </c>
    </row>
    <row r="244" ht="24.75" customHeight="1">
      <c r="A244" s="21" t="s">
        <v>36</v>
      </c>
      <c r="B244" s="21">
        <v>2.0</v>
      </c>
      <c r="C244" s="22" t="s">
        <v>151</v>
      </c>
      <c r="D244" s="23" t="s">
        <v>269</v>
      </c>
      <c r="E244" s="21">
        <v>1.0</v>
      </c>
      <c r="F244" s="21">
        <v>2.0</v>
      </c>
      <c r="G244" s="24">
        <f t="shared" si="1180"/>
        <v>576.5589041</v>
      </c>
      <c r="H244" s="24">
        <f t="shared" si="1181"/>
        <v>13490</v>
      </c>
      <c r="I244" s="24">
        <f t="shared" si="1182"/>
        <v>1349</v>
      </c>
      <c r="J244" s="24">
        <f t="shared" si="1183"/>
        <v>1349</v>
      </c>
      <c r="K244" s="24">
        <f t="shared" si="1184"/>
        <v>1349</v>
      </c>
      <c r="L244" s="24">
        <f t="shared" si="1185"/>
        <v>210444</v>
      </c>
      <c r="M244" s="24">
        <v>0.0</v>
      </c>
      <c r="N244" s="24"/>
      <c r="O244" s="24">
        <f t="shared" si="1186"/>
        <v>3459.353425</v>
      </c>
      <c r="P244" s="24">
        <f t="shared" si="1187"/>
        <v>3459.353425</v>
      </c>
      <c r="Q244" s="24">
        <f t="shared" si="1188"/>
        <v>19514.30137</v>
      </c>
      <c r="R244" s="24">
        <f t="shared" si="1189"/>
        <v>19514.30137</v>
      </c>
      <c r="S244" s="24">
        <f t="shared" si="1190"/>
        <v>233417.6548</v>
      </c>
      <c r="AG244" s="26">
        <v>12490.0</v>
      </c>
      <c r="AH244" s="27">
        <f t="shared" ref="AH244:AI244" si="1228">AH243</f>
        <v>0.08</v>
      </c>
      <c r="AI244" s="27">
        <f t="shared" si="1228"/>
        <v>0.08</v>
      </c>
      <c r="AJ244" s="28">
        <f t="shared" si="1192"/>
        <v>13489.2</v>
      </c>
      <c r="AL244" s="26" t="str">
        <f t="shared" si="1193"/>
        <v/>
      </c>
      <c r="AM244" s="26">
        <f t="shared" si="1194"/>
        <v>161880</v>
      </c>
      <c r="AN244" s="26">
        <f t="shared" si="1195"/>
        <v>16188</v>
      </c>
      <c r="AO244" s="26">
        <f t="shared" si="1196"/>
        <v>16188</v>
      </c>
      <c r="AP244" s="26">
        <f t="shared" si="1197"/>
        <v>16188</v>
      </c>
      <c r="AQ244" s="26">
        <f t="shared" si="1198"/>
        <v>3459.353425</v>
      </c>
      <c r="AR244" s="26">
        <f t="shared" si="1199"/>
        <v>19514.30137</v>
      </c>
      <c r="AX244" s="29">
        <f t="shared" ref="AX244:BA244" si="1229">H244/2</f>
        <v>6745</v>
      </c>
      <c r="AY244" s="29">
        <f t="shared" si="1229"/>
        <v>674.5</v>
      </c>
      <c r="AZ244" s="29">
        <f t="shared" si="1229"/>
        <v>674.5</v>
      </c>
      <c r="BA244" s="29">
        <f t="shared" si="1229"/>
        <v>674.5</v>
      </c>
      <c r="BB244" s="29">
        <f t="shared" ref="BB244:BE244" si="1230">H244/2*($E244)</f>
        <v>6745</v>
      </c>
      <c r="BC244" s="29">
        <f t="shared" si="1230"/>
        <v>674.5</v>
      </c>
      <c r="BD244" s="29">
        <f t="shared" si="1230"/>
        <v>674.5</v>
      </c>
      <c r="BE244" s="29">
        <f t="shared" si="1230"/>
        <v>674.5</v>
      </c>
      <c r="BG244" s="29">
        <f t="shared" si="25"/>
        <v>4047</v>
      </c>
      <c r="BH244" s="29">
        <f t="shared" si="428"/>
        <v>48564</v>
      </c>
    </row>
    <row r="245" ht="24.75" customHeight="1">
      <c r="A245" s="21" t="s">
        <v>36</v>
      </c>
      <c r="B245" s="21">
        <v>2.0</v>
      </c>
      <c r="C245" s="22" t="s">
        <v>151</v>
      </c>
      <c r="D245" s="23" t="s">
        <v>270</v>
      </c>
      <c r="E245" s="21">
        <v>1.0</v>
      </c>
      <c r="F245" s="21">
        <v>2.0</v>
      </c>
      <c r="G245" s="24">
        <f t="shared" si="1180"/>
        <v>408.9764384</v>
      </c>
      <c r="H245" s="24">
        <f t="shared" si="1181"/>
        <v>9569</v>
      </c>
      <c r="I245" s="24">
        <f t="shared" si="1182"/>
        <v>956.9</v>
      </c>
      <c r="J245" s="24">
        <f t="shared" si="1183"/>
        <v>956.9</v>
      </c>
      <c r="K245" s="24">
        <f t="shared" si="1184"/>
        <v>956.9</v>
      </c>
      <c r="L245" s="24">
        <f t="shared" si="1185"/>
        <v>149276.4</v>
      </c>
      <c r="M245" s="24">
        <v>0.0</v>
      </c>
      <c r="N245" s="24"/>
      <c r="O245" s="24">
        <f t="shared" si="1186"/>
        <v>2453.85863</v>
      </c>
      <c r="P245" s="24">
        <f t="shared" si="1187"/>
        <v>2453.85863</v>
      </c>
      <c r="Q245" s="24">
        <f t="shared" si="1188"/>
        <v>13842.27945</v>
      </c>
      <c r="R245" s="24">
        <f t="shared" si="1189"/>
        <v>13842.27945</v>
      </c>
      <c r="S245" s="24">
        <f t="shared" si="1190"/>
        <v>165572.5381</v>
      </c>
      <c r="AG245" s="26">
        <v>8860.0</v>
      </c>
      <c r="AH245" s="27">
        <f t="shared" ref="AH245:AI245" si="1231">AH244</f>
        <v>0.08</v>
      </c>
      <c r="AI245" s="27">
        <f t="shared" si="1231"/>
        <v>0.08</v>
      </c>
      <c r="AJ245" s="28">
        <f t="shared" si="1192"/>
        <v>9568.8</v>
      </c>
      <c r="AL245" s="26" t="str">
        <f t="shared" si="1193"/>
        <v/>
      </c>
      <c r="AM245" s="26">
        <f t="shared" si="1194"/>
        <v>114828</v>
      </c>
      <c r="AN245" s="26">
        <f t="shared" si="1195"/>
        <v>11482.8</v>
      </c>
      <c r="AO245" s="26">
        <f t="shared" si="1196"/>
        <v>11482.8</v>
      </c>
      <c r="AP245" s="26">
        <f t="shared" si="1197"/>
        <v>11482.8</v>
      </c>
      <c r="AQ245" s="26">
        <f t="shared" si="1198"/>
        <v>2453.85863</v>
      </c>
      <c r="AR245" s="26">
        <f t="shared" si="1199"/>
        <v>13842.27945</v>
      </c>
      <c r="AX245" s="29">
        <f t="shared" ref="AX245:BA245" si="1232">H245/2</f>
        <v>4784.5</v>
      </c>
      <c r="AY245" s="29">
        <f t="shared" si="1232"/>
        <v>478.45</v>
      </c>
      <c r="AZ245" s="29">
        <f t="shared" si="1232"/>
        <v>478.45</v>
      </c>
      <c r="BA245" s="29">
        <f t="shared" si="1232"/>
        <v>478.45</v>
      </c>
      <c r="BB245" s="29">
        <f t="shared" ref="BB245:BE245" si="1233">H245/2*($E245)</f>
        <v>4784.5</v>
      </c>
      <c r="BC245" s="29">
        <f t="shared" si="1233"/>
        <v>478.45</v>
      </c>
      <c r="BD245" s="29">
        <f t="shared" si="1233"/>
        <v>478.45</v>
      </c>
      <c r="BE245" s="29">
        <f t="shared" si="1233"/>
        <v>478.45</v>
      </c>
      <c r="BG245" s="29">
        <f t="shared" si="25"/>
        <v>2870.7</v>
      </c>
      <c r="BH245" s="29">
        <f t="shared" si="428"/>
        <v>34448.4</v>
      </c>
    </row>
    <row r="246" ht="24.75" customHeight="1">
      <c r="A246" s="21" t="s">
        <v>36</v>
      </c>
      <c r="B246" s="21">
        <v>2.0</v>
      </c>
      <c r="C246" s="22" t="s">
        <v>151</v>
      </c>
      <c r="D246" s="23" t="s">
        <v>271</v>
      </c>
      <c r="E246" s="21">
        <v>1.0</v>
      </c>
      <c r="F246" s="21">
        <v>2.0</v>
      </c>
      <c r="G246" s="24">
        <f t="shared" si="1180"/>
        <v>413.3786301</v>
      </c>
      <c r="H246" s="24">
        <f t="shared" si="1181"/>
        <v>9672</v>
      </c>
      <c r="I246" s="24">
        <f t="shared" si="1182"/>
        <v>967.2</v>
      </c>
      <c r="J246" s="24">
        <f t="shared" si="1183"/>
        <v>967.2</v>
      </c>
      <c r="K246" s="24">
        <f t="shared" si="1184"/>
        <v>967.2</v>
      </c>
      <c r="L246" s="24">
        <f t="shared" si="1185"/>
        <v>150883.2</v>
      </c>
      <c r="M246" s="24">
        <v>0.0</v>
      </c>
      <c r="N246" s="24"/>
      <c r="O246" s="24">
        <f t="shared" si="1186"/>
        <v>2480.271781</v>
      </c>
      <c r="P246" s="24">
        <f t="shared" si="1187"/>
        <v>2480.271781</v>
      </c>
      <c r="Q246" s="24">
        <f t="shared" si="1188"/>
        <v>13991.27671</v>
      </c>
      <c r="R246" s="24">
        <f t="shared" si="1189"/>
        <v>13991.27671</v>
      </c>
      <c r="S246" s="24">
        <f t="shared" si="1190"/>
        <v>167354.7485</v>
      </c>
      <c r="AG246" s="26">
        <v>8955.0</v>
      </c>
      <c r="AH246" s="27">
        <f t="shared" ref="AH246:AI246" si="1234">AH245</f>
        <v>0.08</v>
      </c>
      <c r="AI246" s="27">
        <f t="shared" si="1234"/>
        <v>0.08</v>
      </c>
      <c r="AJ246" s="28">
        <f t="shared" si="1192"/>
        <v>9671.4</v>
      </c>
      <c r="AL246" s="26" t="str">
        <f t="shared" si="1193"/>
        <v/>
      </c>
      <c r="AM246" s="26">
        <f t="shared" si="1194"/>
        <v>116064</v>
      </c>
      <c r="AN246" s="26">
        <f t="shared" si="1195"/>
        <v>11606.4</v>
      </c>
      <c r="AO246" s="26">
        <f t="shared" si="1196"/>
        <v>11606.4</v>
      </c>
      <c r="AP246" s="26">
        <f t="shared" si="1197"/>
        <v>11606.4</v>
      </c>
      <c r="AQ246" s="26">
        <f t="shared" si="1198"/>
        <v>2480.271781</v>
      </c>
      <c r="AR246" s="26">
        <f t="shared" si="1199"/>
        <v>13991.27671</v>
      </c>
      <c r="AX246" s="29">
        <f t="shared" ref="AX246:BA246" si="1235">H246/2</f>
        <v>4836</v>
      </c>
      <c r="AY246" s="29">
        <f t="shared" si="1235"/>
        <v>483.6</v>
      </c>
      <c r="AZ246" s="29">
        <f t="shared" si="1235"/>
        <v>483.6</v>
      </c>
      <c r="BA246" s="29">
        <f t="shared" si="1235"/>
        <v>483.6</v>
      </c>
      <c r="BB246" s="29">
        <f t="shared" ref="BB246:BE246" si="1236">H246/2*($E246)</f>
        <v>4836</v>
      </c>
      <c r="BC246" s="29">
        <f t="shared" si="1236"/>
        <v>483.6</v>
      </c>
      <c r="BD246" s="29">
        <f t="shared" si="1236"/>
        <v>483.6</v>
      </c>
      <c r="BE246" s="29">
        <f t="shared" si="1236"/>
        <v>483.6</v>
      </c>
      <c r="BG246" s="29">
        <f t="shared" si="25"/>
        <v>2901.6</v>
      </c>
      <c r="BH246" s="29">
        <f t="shared" si="428"/>
        <v>34819.2</v>
      </c>
    </row>
    <row r="247" ht="24.75" customHeight="1">
      <c r="A247" s="21" t="s">
        <v>36</v>
      </c>
      <c r="B247" s="21">
        <v>2.0</v>
      </c>
      <c r="C247" s="22" t="s">
        <v>151</v>
      </c>
      <c r="D247" s="23" t="s">
        <v>272</v>
      </c>
      <c r="E247" s="21">
        <v>1.0</v>
      </c>
      <c r="F247" s="21">
        <v>2.0</v>
      </c>
      <c r="G247" s="24">
        <f t="shared" si="1180"/>
        <v>369.2712329</v>
      </c>
      <c r="H247" s="24">
        <f t="shared" si="1181"/>
        <v>8640</v>
      </c>
      <c r="I247" s="24">
        <f t="shared" si="1182"/>
        <v>864</v>
      </c>
      <c r="J247" s="24">
        <f t="shared" si="1183"/>
        <v>864</v>
      </c>
      <c r="K247" s="24">
        <f t="shared" si="1184"/>
        <v>864</v>
      </c>
      <c r="L247" s="24">
        <f t="shared" si="1185"/>
        <v>134784</v>
      </c>
      <c r="M247" s="24">
        <v>0.0</v>
      </c>
      <c r="N247" s="24"/>
      <c r="O247" s="24">
        <f t="shared" si="1186"/>
        <v>2215.627397</v>
      </c>
      <c r="P247" s="24">
        <f t="shared" si="1187"/>
        <v>2215.627397</v>
      </c>
      <c r="Q247" s="24">
        <f t="shared" si="1188"/>
        <v>12498.41096</v>
      </c>
      <c r="R247" s="24">
        <f t="shared" si="1189"/>
        <v>12498.41096</v>
      </c>
      <c r="S247" s="24">
        <f t="shared" si="1190"/>
        <v>149498.0384</v>
      </c>
      <c r="AG247" s="26">
        <v>8000.0</v>
      </c>
      <c r="AH247" s="27">
        <f t="shared" ref="AH247:AI247" si="1237">AH246</f>
        <v>0.08</v>
      </c>
      <c r="AI247" s="27">
        <f t="shared" si="1237"/>
        <v>0.08</v>
      </c>
      <c r="AJ247" s="28">
        <f t="shared" si="1192"/>
        <v>8640</v>
      </c>
      <c r="AL247" s="26" t="str">
        <f t="shared" si="1193"/>
        <v/>
      </c>
      <c r="AM247" s="26">
        <f t="shared" si="1194"/>
        <v>103680</v>
      </c>
      <c r="AN247" s="26">
        <f t="shared" si="1195"/>
        <v>10368</v>
      </c>
      <c r="AO247" s="26">
        <f t="shared" si="1196"/>
        <v>10368</v>
      </c>
      <c r="AP247" s="26">
        <f t="shared" si="1197"/>
        <v>10368</v>
      </c>
      <c r="AQ247" s="26">
        <f t="shared" si="1198"/>
        <v>2215.627397</v>
      </c>
      <c r="AR247" s="26">
        <f t="shared" si="1199"/>
        <v>12498.41096</v>
      </c>
      <c r="AX247" s="29">
        <f t="shared" ref="AX247:BA247" si="1238">H247/2</f>
        <v>4320</v>
      </c>
      <c r="AY247" s="29">
        <f t="shared" si="1238"/>
        <v>432</v>
      </c>
      <c r="AZ247" s="29">
        <f t="shared" si="1238"/>
        <v>432</v>
      </c>
      <c r="BA247" s="29">
        <f t="shared" si="1238"/>
        <v>432</v>
      </c>
      <c r="BB247" s="29">
        <f t="shared" ref="BB247:BE247" si="1239">H247/2*($E247)</f>
        <v>4320</v>
      </c>
      <c r="BC247" s="29">
        <f t="shared" si="1239"/>
        <v>432</v>
      </c>
      <c r="BD247" s="29">
        <f t="shared" si="1239"/>
        <v>432</v>
      </c>
      <c r="BE247" s="29">
        <f t="shared" si="1239"/>
        <v>432</v>
      </c>
      <c r="BG247" s="29">
        <f t="shared" si="25"/>
        <v>2592</v>
      </c>
      <c r="BH247" s="29">
        <f t="shared" si="428"/>
        <v>31104</v>
      </c>
    </row>
    <row r="248" ht="24.75" customHeight="1">
      <c r="A248" s="21" t="s">
        <v>36</v>
      </c>
      <c r="B248" s="21">
        <v>2.0</v>
      </c>
      <c r="C248" s="22" t="s">
        <v>151</v>
      </c>
      <c r="D248" s="23" t="s">
        <v>273</v>
      </c>
      <c r="E248" s="21">
        <v>10.0</v>
      </c>
      <c r="F248" s="21">
        <v>2.0</v>
      </c>
      <c r="G248" s="24">
        <f t="shared" si="1180"/>
        <v>323.8389041</v>
      </c>
      <c r="H248" s="24">
        <f t="shared" si="1181"/>
        <v>7577</v>
      </c>
      <c r="I248" s="24">
        <f t="shared" si="1182"/>
        <v>757.7</v>
      </c>
      <c r="J248" s="24">
        <f t="shared" si="1183"/>
        <v>757.7</v>
      </c>
      <c r="K248" s="24">
        <f t="shared" si="1184"/>
        <v>757.7</v>
      </c>
      <c r="L248" s="24">
        <f t="shared" si="1185"/>
        <v>1182012</v>
      </c>
      <c r="M248" s="24">
        <v>0.0</v>
      </c>
      <c r="N248" s="24"/>
      <c r="O248" s="24">
        <f t="shared" si="1186"/>
        <v>1943.033425</v>
      </c>
      <c r="P248" s="24">
        <f t="shared" si="1187"/>
        <v>19430.33425</v>
      </c>
      <c r="Q248" s="24">
        <f t="shared" si="1188"/>
        <v>10960.70137</v>
      </c>
      <c r="R248" s="24">
        <f t="shared" si="1189"/>
        <v>109607.0137</v>
      </c>
      <c r="S248" s="24">
        <f t="shared" si="1190"/>
        <v>1311049.348</v>
      </c>
      <c r="AG248" s="26">
        <v>7015.0</v>
      </c>
      <c r="AH248" s="27">
        <f t="shared" ref="AH248:AI248" si="1240">AH247</f>
        <v>0.08</v>
      </c>
      <c r="AI248" s="27">
        <f t="shared" si="1240"/>
        <v>0.08</v>
      </c>
      <c r="AJ248" s="28">
        <f t="shared" si="1192"/>
        <v>7576.2</v>
      </c>
      <c r="AL248" s="26" t="str">
        <f t="shared" si="1193"/>
        <v/>
      </c>
      <c r="AM248" s="26">
        <f t="shared" si="1194"/>
        <v>909240</v>
      </c>
      <c r="AN248" s="26">
        <f t="shared" si="1195"/>
        <v>90924</v>
      </c>
      <c r="AO248" s="26">
        <f t="shared" si="1196"/>
        <v>90924</v>
      </c>
      <c r="AP248" s="26">
        <f t="shared" si="1197"/>
        <v>90924</v>
      </c>
      <c r="AQ248" s="26">
        <f t="shared" si="1198"/>
        <v>19430.33425</v>
      </c>
      <c r="AR248" s="26">
        <f t="shared" si="1199"/>
        <v>109607.0137</v>
      </c>
      <c r="AX248" s="29">
        <f t="shared" ref="AX248:BA248" si="1241">H248/2</f>
        <v>3788.5</v>
      </c>
      <c r="AY248" s="29">
        <f t="shared" si="1241"/>
        <v>378.85</v>
      </c>
      <c r="AZ248" s="29">
        <f t="shared" si="1241"/>
        <v>378.85</v>
      </c>
      <c r="BA248" s="29">
        <f t="shared" si="1241"/>
        <v>378.85</v>
      </c>
      <c r="BB248" s="29">
        <f t="shared" ref="BB248:BE248" si="1242">H248/2*($E248)</f>
        <v>37885</v>
      </c>
      <c r="BC248" s="29">
        <f t="shared" si="1242"/>
        <v>3788.5</v>
      </c>
      <c r="BD248" s="29">
        <f t="shared" si="1242"/>
        <v>3788.5</v>
      </c>
      <c r="BE248" s="29">
        <f t="shared" si="1242"/>
        <v>3788.5</v>
      </c>
      <c r="BG248" s="29">
        <f t="shared" si="25"/>
        <v>22731</v>
      </c>
      <c r="BH248" s="29">
        <f t="shared" si="428"/>
        <v>272772</v>
      </c>
    </row>
    <row r="249" ht="24.75" customHeight="1">
      <c r="A249" s="21" t="s">
        <v>36</v>
      </c>
      <c r="B249" s="21">
        <v>2.0</v>
      </c>
      <c r="C249" s="22" t="s">
        <v>151</v>
      </c>
      <c r="D249" s="23" t="s">
        <v>38</v>
      </c>
      <c r="E249" s="21">
        <v>1.0</v>
      </c>
      <c r="F249" s="21">
        <v>2.0</v>
      </c>
      <c r="G249" s="24">
        <f t="shared" si="1180"/>
        <v>313.8805479</v>
      </c>
      <c r="H249" s="24">
        <f t="shared" si="1181"/>
        <v>7344</v>
      </c>
      <c r="I249" s="24">
        <f t="shared" si="1182"/>
        <v>734.4</v>
      </c>
      <c r="J249" s="24">
        <f t="shared" si="1183"/>
        <v>734.4</v>
      </c>
      <c r="K249" s="24">
        <f t="shared" si="1184"/>
        <v>734.4</v>
      </c>
      <c r="L249" s="24">
        <f t="shared" si="1185"/>
        <v>114566.4</v>
      </c>
      <c r="M249" s="24">
        <v>0.0</v>
      </c>
      <c r="N249" s="24"/>
      <c r="O249" s="24">
        <f t="shared" si="1186"/>
        <v>1883.283288</v>
      </c>
      <c r="P249" s="24">
        <f t="shared" si="1187"/>
        <v>1883.283288</v>
      </c>
      <c r="Q249" s="24">
        <f t="shared" si="1188"/>
        <v>10623.64932</v>
      </c>
      <c r="R249" s="24">
        <f t="shared" si="1189"/>
        <v>10623.64932</v>
      </c>
      <c r="S249" s="24">
        <f t="shared" si="1190"/>
        <v>127073.3326</v>
      </c>
      <c r="AG249" s="26">
        <v>6800.0</v>
      </c>
      <c r="AH249" s="27">
        <f t="shared" ref="AH249:AI249" si="1243">AH248</f>
        <v>0.08</v>
      </c>
      <c r="AI249" s="27">
        <f t="shared" si="1243"/>
        <v>0.08</v>
      </c>
      <c r="AJ249" s="28">
        <f t="shared" si="1192"/>
        <v>7344</v>
      </c>
      <c r="AL249" s="26" t="str">
        <f t="shared" si="1193"/>
        <v/>
      </c>
      <c r="AM249" s="26">
        <f t="shared" si="1194"/>
        <v>88128</v>
      </c>
      <c r="AN249" s="26">
        <f t="shared" si="1195"/>
        <v>8812.8</v>
      </c>
      <c r="AO249" s="26">
        <f t="shared" si="1196"/>
        <v>8812.8</v>
      </c>
      <c r="AP249" s="26">
        <f t="shared" si="1197"/>
        <v>8812.8</v>
      </c>
      <c r="AQ249" s="26">
        <f t="shared" si="1198"/>
        <v>1883.283288</v>
      </c>
      <c r="AR249" s="26">
        <f t="shared" si="1199"/>
        <v>10623.64932</v>
      </c>
      <c r="AX249" s="29">
        <f t="shared" ref="AX249:BA249" si="1244">H249/2</f>
        <v>3672</v>
      </c>
      <c r="AY249" s="29">
        <f t="shared" si="1244"/>
        <v>367.2</v>
      </c>
      <c r="AZ249" s="29">
        <f t="shared" si="1244"/>
        <v>367.2</v>
      </c>
      <c r="BA249" s="29">
        <f t="shared" si="1244"/>
        <v>367.2</v>
      </c>
      <c r="BB249" s="29">
        <f t="shared" ref="BB249:BE249" si="1245">H249/2*($E249)</f>
        <v>3672</v>
      </c>
      <c r="BC249" s="29">
        <f t="shared" si="1245"/>
        <v>367.2</v>
      </c>
      <c r="BD249" s="29">
        <f t="shared" si="1245"/>
        <v>367.2</v>
      </c>
      <c r="BE249" s="29">
        <f t="shared" si="1245"/>
        <v>367.2</v>
      </c>
      <c r="BG249" s="29">
        <f t="shared" si="25"/>
        <v>2203.2</v>
      </c>
      <c r="BH249" s="29">
        <f t="shared" si="428"/>
        <v>26438.4</v>
      </c>
    </row>
    <row r="250" ht="24.75" customHeight="1">
      <c r="A250" s="21" t="s">
        <v>36</v>
      </c>
      <c r="B250" s="21">
        <v>2.0</v>
      </c>
      <c r="C250" s="22" t="s">
        <v>151</v>
      </c>
      <c r="D250" s="23" t="s">
        <v>274</v>
      </c>
      <c r="E250" s="21">
        <v>1.0</v>
      </c>
      <c r="F250" s="21">
        <v>2.0</v>
      </c>
      <c r="G250" s="24">
        <f t="shared" si="1180"/>
        <v>533.3063014</v>
      </c>
      <c r="H250" s="24">
        <f t="shared" si="1181"/>
        <v>12478</v>
      </c>
      <c r="I250" s="24">
        <f t="shared" si="1182"/>
        <v>1247.8</v>
      </c>
      <c r="J250" s="24">
        <f t="shared" si="1183"/>
        <v>1247.8</v>
      </c>
      <c r="K250" s="24">
        <f t="shared" si="1184"/>
        <v>1247.8</v>
      </c>
      <c r="L250" s="24">
        <f t="shared" si="1185"/>
        <v>194656.8</v>
      </c>
      <c r="M250" s="24">
        <v>0.0</v>
      </c>
      <c r="N250" s="24"/>
      <c r="O250" s="24">
        <f t="shared" si="1186"/>
        <v>3199.837808</v>
      </c>
      <c r="P250" s="24">
        <f t="shared" si="1187"/>
        <v>3199.837808</v>
      </c>
      <c r="Q250" s="24">
        <f t="shared" si="1188"/>
        <v>18050.36712</v>
      </c>
      <c r="R250" s="24">
        <f t="shared" si="1189"/>
        <v>18050.36712</v>
      </c>
      <c r="S250" s="24">
        <f t="shared" si="1190"/>
        <v>215907.0049</v>
      </c>
      <c r="AF250" s="20">
        <f>5776.85*2</f>
        <v>11553.7</v>
      </c>
      <c r="AG250" s="26">
        <f>(4776.85+1000)*2</f>
        <v>11553.7</v>
      </c>
      <c r="AH250" s="27">
        <f t="shared" ref="AH250:AI250" si="1246">AH249</f>
        <v>0.08</v>
      </c>
      <c r="AI250" s="27">
        <f t="shared" si="1246"/>
        <v>0.08</v>
      </c>
      <c r="AJ250" s="28">
        <f t="shared" si="1192"/>
        <v>12477.996</v>
      </c>
      <c r="AL250" s="26" t="str">
        <f t="shared" si="1193"/>
        <v/>
      </c>
      <c r="AM250" s="26">
        <f t="shared" si="1194"/>
        <v>149736</v>
      </c>
      <c r="AN250" s="26">
        <f t="shared" si="1195"/>
        <v>14973.6</v>
      </c>
      <c r="AO250" s="26">
        <f t="shared" si="1196"/>
        <v>14973.6</v>
      </c>
      <c r="AP250" s="26">
        <f t="shared" si="1197"/>
        <v>14973.6</v>
      </c>
      <c r="AQ250" s="26">
        <f t="shared" si="1198"/>
        <v>3199.837808</v>
      </c>
      <c r="AR250" s="26">
        <f t="shared" si="1199"/>
        <v>18050.36712</v>
      </c>
      <c r="AX250" s="29">
        <f t="shared" ref="AX250:BA250" si="1247">H250/2</f>
        <v>6239</v>
      </c>
      <c r="AY250" s="29">
        <f t="shared" si="1247"/>
        <v>623.9</v>
      </c>
      <c r="AZ250" s="29">
        <f t="shared" si="1247"/>
        <v>623.9</v>
      </c>
      <c r="BA250" s="29">
        <f t="shared" si="1247"/>
        <v>623.9</v>
      </c>
      <c r="BB250" s="29">
        <f t="shared" ref="BB250:BE250" si="1248">H250/2*($E250)</f>
        <v>6239</v>
      </c>
      <c r="BC250" s="29">
        <f t="shared" si="1248"/>
        <v>623.9</v>
      </c>
      <c r="BD250" s="29">
        <f t="shared" si="1248"/>
        <v>623.9</v>
      </c>
      <c r="BE250" s="29">
        <f t="shared" si="1248"/>
        <v>623.9</v>
      </c>
      <c r="BG250" s="29">
        <f t="shared" si="25"/>
        <v>3743.4</v>
      </c>
      <c r="BH250" s="29">
        <f t="shared" si="428"/>
        <v>44920.8</v>
      </c>
    </row>
    <row r="251" ht="24.75" customHeight="1">
      <c r="A251" s="21" t="s">
        <v>36</v>
      </c>
      <c r="B251" s="21">
        <v>2.0</v>
      </c>
      <c r="C251" s="22" t="s">
        <v>151</v>
      </c>
      <c r="D251" s="23" t="s">
        <v>275</v>
      </c>
      <c r="E251" s="21">
        <v>1.0</v>
      </c>
      <c r="F251" s="21">
        <v>2.0</v>
      </c>
      <c r="G251" s="24">
        <f t="shared" si="1180"/>
        <v>252.72</v>
      </c>
      <c r="H251" s="24">
        <f t="shared" si="1181"/>
        <v>5913</v>
      </c>
      <c r="I251" s="24">
        <f t="shared" si="1182"/>
        <v>591.3</v>
      </c>
      <c r="J251" s="24">
        <f t="shared" si="1183"/>
        <v>591.3</v>
      </c>
      <c r="K251" s="24">
        <f t="shared" si="1184"/>
        <v>591.3</v>
      </c>
      <c r="L251" s="24">
        <f t="shared" si="1185"/>
        <v>92242.8</v>
      </c>
      <c r="M251" s="24">
        <v>0.0</v>
      </c>
      <c r="N251" s="24"/>
      <c r="O251" s="24">
        <f t="shared" si="1186"/>
        <v>1516.32</v>
      </c>
      <c r="P251" s="24">
        <f t="shared" si="1187"/>
        <v>1516.32</v>
      </c>
      <c r="Q251" s="24">
        <f t="shared" si="1188"/>
        <v>8553.6</v>
      </c>
      <c r="R251" s="24">
        <f t="shared" si="1189"/>
        <v>8553.6</v>
      </c>
      <c r="S251" s="24">
        <f t="shared" si="1190"/>
        <v>102312.72</v>
      </c>
      <c r="AG251" s="26">
        <v>5475.0</v>
      </c>
      <c r="AH251" s="27">
        <f t="shared" ref="AH251:AI251" si="1249">AH250</f>
        <v>0.08</v>
      </c>
      <c r="AI251" s="27">
        <f t="shared" si="1249"/>
        <v>0.08</v>
      </c>
      <c r="AJ251" s="28">
        <f t="shared" si="1192"/>
        <v>5913</v>
      </c>
      <c r="AL251" s="26" t="str">
        <f t="shared" si="1193"/>
        <v/>
      </c>
      <c r="AM251" s="26">
        <f t="shared" si="1194"/>
        <v>70956</v>
      </c>
      <c r="AN251" s="26">
        <f t="shared" si="1195"/>
        <v>7095.6</v>
      </c>
      <c r="AO251" s="26">
        <f t="shared" si="1196"/>
        <v>7095.6</v>
      </c>
      <c r="AP251" s="26">
        <f t="shared" si="1197"/>
        <v>7095.6</v>
      </c>
      <c r="AQ251" s="26">
        <f t="shared" si="1198"/>
        <v>1516.32</v>
      </c>
      <c r="AR251" s="26">
        <f t="shared" si="1199"/>
        <v>8553.6</v>
      </c>
      <c r="AX251" s="29">
        <f t="shared" ref="AX251:BA251" si="1250">H251/2</f>
        <v>2956.5</v>
      </c>
      <c r="AY251" s="29">
        <f t="shared" si="1250"/>
        <v>295.65</v>
      </c>
      <c r="AZ251" s="29">
        <f t="shared" si="1250"/>
        <v>295.65</v>
      </c>
      <c r="BA251" s="29">
        <f t="shared" si="1250"/>
        <v>295.65</v>
      </c>
      <c r="BB251" s="29">
        <f t="shared" ref="BB251:BE251" si="1251">H251/2*($E251)</f>
        <v>2956.5</v>
      </c>
      <c r="BC251" s="29">
        <f t="shared" si="1251"/>
        <v>295.65</v>
      </c>
      <c r="BD251" s="29">
        <f t="shared" si="1251"/>
        <v>295.65</v>
      </c>
      <c r="BE251" s="29">
        <f t="shared" si="1251"/>
        <v>295.65</v>
      </c>
      <c r="BG251" s="29">
        <f t="shared" si="25"/>
        <v>1773.9</v>
      </c>
      <c r="BH251" s="29">
        <f t="shared" si="428"/>
        <v>21286.8</v>
      </c>
    </row>
    <row r="252" ht="24.75" customHeight="1">
      <c r="A252" s="21" t="s">
        <v>36</v>
      </c>
      <c r="B252" s="21">
        <v>2.0</v>
      </c>
      <c r="C252" s="22" t="s">
        <v>151</v>
      </c>
      <c r="D252" s="23" t="s">
        <v>276</v>
      </c>
      <c r="E252" s="21">
        <v>2.0</v>
      </c>
      <c r="F252" s="21">
        <v>2.0</v>
      </c>
      <c r="G252" s="24">
        <f t="shared" si="1180"/>
        <v>252.72</v>
      </c>
      <c r="H252" s="24">
        <f t="shared" si="1181"/>
        <v>5913</v>
      </c>
      <c r="I252" s="24">
        <f t="shared" si="1182"/>
        <v>591.3</v>
      </c>
      <c r="J252" s="24">
        <f t="shared" si="1183"/>
        <v>591.3</v>
      </c>
      <c r="K252" s="24">
        <f t="shared" si="1184"/>
        <v>591.3</v>
      </c>
      <c r="L252" s="24">
        <f t="shared" si="1185"/>
        <v>184485.6</v>
      </c>
      <c r="M252" s="24">
        <v>0.0</v>
      </c>
      <c r="N252" s="24"/>
      <c r="O252" s="24">
        <f t="shared" si="1186"/>
        <v>1516.32</v>
      </c>
      <c r="P252" s="24">
        <f t="shared" si="1187"/>
        <v>3032.64</v>
      </c>
      <c r="Q252" s="24">
        <f t="shared" si="1188"/>
        <v>8553.6</v>
      </c>
      <c r="R252" s="24">
        <f t="shared" si="1189"/>
        <v>17107.2</v>
      </c>
      <c r="S252" s="24">
        <f t="shared" si="1190"/>
        <v>204625.44</v>
      </c>
      <c r="AG252" s="26">
        <v>5475.0</v>
      </c>
      <c r="AH252" s="27">
        <f t="shared" ref="AH252:AI252" si="1252">AH124</f>
        <v>0.08</v>
      </c>
      <c r="AI252" s="27">
        <f t="shared" si="1252"/>
        <v>0.08</v>
      </c>
      <c r="AJ252" s="28">
        <f t="shared" si="1192"/>
        <v>5913</v>
      </c>
      <c r="AL252" s="26" t="str">
        <f t="shared" si="1193"/>
        <v/>
      </c>
      <c r="AM252" s="26">
        <f t="shared" si="1194"/>
        <v>141912</v>
      </c>
      <c r="AN252" s="26">
        <f t="shared" si="1195"/>
        <v>14191.2</v>
      </c>
      <c r="AO252" s="26">
        <f t="shared" si="1196"/>
        <v>14191.2</v>
      </c>
      <c r="AP252" s="26">
        <f t="shared" si="1197"/>
        <v>14191.2</v>
      </c>
      <c r="AQ252" s="26">
        <f t="shared" si="1198"/>
        <v>3032.64</v>
      </c>
      <c r="AR252" s="26">
        <f t="shared" si="1199"/>
        <v>17107.2</v>
      </c>
      <c r="AX252" s="29">
        <f t="shared" ref="AX252:BA252" si="1253">H252/2</f>
        <v>2956.5</v>
      </c>
      <c r="AY252" s="29">
        <f t="shared" si="1253"/>
        <v>295.65</v>
      </c>
      <c r="AZ252" s="29">
        <f t="shared" si="1253"/>
        <v>295.65</v>
      </c>
      <c r="BA252" s="29">
        <f t="shared" si="1253"/>
        <v>295.65</v>
      </c>
      <c r="BB252" s="29">
        <f t="shared" ref="BB252:BE252" si="1254">H252/2*($E252)</f>
        <v>5913</v>
      </c>
      <c r="BC252" s="29">
        <f t="shared" si="1254"/>
        <v>591.3</v>
      </c>
      <c r="BD252" s="29">
        <f t="shared" si="1254"/>
        <v>591.3</v>
      </c>
      <c r="BE252" s="29">
        <f t="shared" si="1254"/>
        <v>591.3</v>
      </c>
      <c r="BG252" s="29">
        <f t="shared" si="25"/>
        <v>3547.8</v>
      </c>
      <c r="BH252" s="29">
        <f t="shared" si="428"/>
        <v>42573.6</v>
      </c>
    </row>
    <row r="253" ht="24.75" customHeight="1">
      <c r="A253" s="21" t="s">
        <v>36</v>
      </c>
      <c r="B253" s="21">
        <v>2.0</v>
      </c>
      <c r="C253" s="22" t="s">
        <v>151</v>
      </c>
      <c r="D253" s="23" t="s">
        <v>157</v>
      </c>
      <c r="E253" s="21">
        <v>2.0</v>
      </c>
      <c r="F253" s="21">
        <v>2.0</v>
      </c>
      <c r="G253" s="24">
        <f t="shared" si="1180"/>
        <v>260.7978082</v>
      </c>
      <c r="H253" s="24">
        <f t="shared" si="1181"/>
        <v>6102</v>
      </c>
      <c r="I253" s="24">
        <f t="shared" si="1182"/>
        <v>610.2</v>
      </c>
      <c r="J253" s="24">
        <f t="shared" si="1183"/>
        <v>610.2</v>
      </c>
      <c r="K253" s="24">
        <f t="shared" si="1184"/>
        <v>610.2</v>
      </c>
      <c r="L253" s="24">
        <f t="shared" si="1185"/>
        <v>190382.4</v>
      </c>
      <c r="M253" s="24">
        <v>0.0</v>
      </c>
      <c r="N253" s="24"/>
      <c r="O253" s="24">
        <f t="shared" si="1186"/>
        <v>1564.786849</v>
      </c>
      <c r="P253" s="24">
        <f t="shared" si="1187"/>
        <v>3129.573699</v>
      </c>
      <c r="Q253" s="24">
        <f t="shared" si="1188"/>
        <v>8827.00274</v>
      </c>
      <c r="R253" s="24">
        <f t="shared" si="1189"/>
        <v>17654.00548</v>
      </c>
      <c r="S253" s="24">
        <f t="shared" si="1190"/>
        <v>211165.9792</v>
      </c>
      <c r="AG253" s="26">
        <v>5650.0</v>
      </c>
      <c r="AH253" s="27">
        <f t="shared" ref="AH253:AI253" si="1255">AH252</f>
        <v>0.08</v>
      </c>
      <c r="AI253" s="27">
        <f t="shared" si="1255"/>
        <v>0.08</v>
      </c>
      <c r="AJ253" s="28">
        <f t="shared" si="1192"/>
        <v>6102</v>
      </c>
      <c r="AL253" s="26" t="str">
        <f t="shared" si="1193"/>
        <v/>
      </c>
      <c r="AM253" s="26">
        <f t="shared" si="1194"/>
        <v>146448</v>
      </c>
      <c r="AN253" s="26">
        <f t="shared" si="1195"/>
        <v>14644.8</v>
      </c>
      <c r="AO253" s="26">
        <f t="shared" si="1196"/>
        <v>14644.8</v>
      </c>
      <c r="AP253" s="26">
        <f t="shared" si="1197"/>
        <v>14644.8</v>
      </c>
      <c r="AQ253" s="26">
        <f t="shared" si="1198"/>
        <v>3129.573699</v>
      </c>
      <c r="AR253" s="26">
        <f t="shared" si="1199"/>
        <v>17654.00548</v>
      </c>
      <c r="AX253" s="29">
        <f t="shared" ref="AX253:BA253" si="1256">H253/2</f>
        <v>3051</v>
      </c>
      <c r="AY253" s="29">
        <f t="shared" si="1256"/>
        <v>305.1</v>
      </c>
      <c r="AZ253" s="29">
        <f t="shared" si="1256"/>
        <v>305.1</v>
      </c>
      <c r="BA253" s="29">
        <f t="shared" si="1256"/>
        <v>305.1</v>
      </c>
      <c r="BB253" s="29">
        <f t="shared" ref="BB253:BE253" si="1257">H253/2*($E253)</f>
        <v>6102</v>
      </c>
      <c r="BC253" s="29">
        <f t="shared" si="1257"/>
        <v>610.2</v>
      </c>
      <c r="BD253" s="29">
        <f t="shared" si="1257"/>
        <v>610.2</v>
      </c>
      <c r="BE253" s="29">
        <f t="shared" si="1257"/>
        <v>610.2</v>
      </c>
      <c r="BG253" s="29">
        <f t="shared" si="25"/>
        <v>3661.2</v>
      </c>
      <c r="BH253" s="29">
        <f t="shared" si="428"/>
        <v>43934.4</v>
      </c>
    </row>
    <row r="254" ht="24.75" customHeight="1">
      <c r="A254" s="21" t="s">
        <v>36</v>
      </c>
      <c r="B254" s="21">
        <v>2.0</v>
      </c>
      <c r="C254" s="22" t="s">
        <v>151</v>
      </c>
      <c r="D254" s="23" t="s">
        <v>277</v>
      </c>
      <c r="E254" s="21">
        <v>6.0</v>
      </c>
      <c r="F254" s="21">
        <v>2.0</v>
      </c>
      <c r="G254" s="24">
        <f t="shared" si="1180"/>
        <v>283.1934247</v>
      </c>
      <c r="H254" s="24">
        <f t="shared" si="1181"/>
        <v>6626</v>
      </c>
      <c r="I254" s="24">
        <f t="shared" si="1182"/>
        <v>662.6</v>
      </c>
      <c r="J254" s="24">
        <f t="shared" si="1183"/>
        <v>662.6</v>
      </c>
      <c r="K254" s="24">
        <f t="shared" si="1184"/>
        <v>662.6</v>
      </c>
      <c r="L254" s="24">
        <f t="shared" si="1185"/>
        <v>620193.6</v>
      </c>
      <c r="M254" s="24">
        <v>0.0</v>
      </c>
      <c r="N254" s="24"/>
      <c r="O254" s="24">
        <f t="shared" si="1186"/>
        <v>1699.160548</v>
      </c>
      <c r="P254" s="24">
        <f t="shared" si="1187"/>
        <v>10194.96329</v>
      </c>
      <c r="Q254" s="24">
        <f t="shared" si="1188"/>
        <v>9585.008219</v>
      </c>
      <c r="R254" s="24">
        <f t="shared" si="1189"/>
        <v>57510.04932</v>
      </c>
      <c r="S254" s="24">
        <f t="shared" si="1190"/>
        <v>687898.6126</v>
      </c>
      <c r="AG254" s="26">
        <v>6135.0</v>
      </c>
      <c r="AH254" s="27">
        <f t="shared" ref="AH254:AI254" si="1258">AH253</f>
        <v>0.08</v>
      </c>
      <c r="AI254" s="27">
        <f t="shared" si="1258"/>
        <v>0.08</v>
      </c>
      <c r="AJ254" s="28">
        <f t="shared" si="1192"/>
        <v>6625.8</v>
      </c>
      <c r="AL254" s="26" t="str">
        <f t="shared" si="1193"/>
        <v/>
      </c>
      <c r="AM254" s="26">
        <f t="shared" si="1194"/>
        <v>477072</v>
      </c>
      <c r="AN254" s="26">
        <f t="shared" si="1195"/>
        <v>47707.2</v>
      </c>
      <c r="AO254" s="26">
        <f t="shared" si="1196"/>
        <v>47707.2</v>
      </c>
      <c r="AP254" s="26">
        <f t="shared" si="1197"/>
        <v>47707.2</v>
      </c>
      <c r="AQ254" s="26">
        <f t="shared" si="1198"/>
        <v>10194.96329</v>
      </c>
      <c r="AR254" s="26">
        <f t="shared" si="1199"/>
        <v>57510.04932</v>
      </c>
      <c r="AX254" s="29">
        <f t="shared" ref="AX254:BA254" si="1259">H254/2</f>
        <v>3313</v>
      </c>
      <c r="AY254" s="29">
        <f t="shared" si="1259"/>
        <v>331.3</v>
      </c>
      <c r="AZ254" s="29">
        <f t="shared" si="1259"/>
        <v>331.3</v>
      </c>
      <c r="BA254" s="29">
        <f t="shared" si="1259"/>
        <v>331.3</v>
      </c>
      <c r="BB254" s="29">
        <f t="shared" ref="BB254:BE254" si="1260">H254/2*($E254)</f>
        <v>19878</v>
      </c>
      <c r="BC254" s="29">
        <f t="shared" si="1260"/>
        <v>1987.8</v>
      </c>
      <c r="BD254" s="29">
        <f t="shared" si="1260"/>
        <v>1987.8</v>
      </c>
      <c r="BE254" s="29">
        <f t="shared" si="1260"/>
        <v>1987.8</v>
      </c>
      <c r="BG254" s="29">
        <f t="shared" si="25"/>
        <v>11926.8</v>
      </c>
      <c r="BH254" s="29">
        <f t="shared" si="428"/>
        <v>143121.6</v>
      </c>
    </row>
    <row r="255" ht="24.75" customHeight="1">
      <c r="A255" s="21" t="s">
        <v>36</v>
      </c>
      <c r="B255" s="21">
        <v>2.0</v>
      </c>
      <c r="C255" s="22" t="s">
        <v>151</v>
      </c>
      <c r="D255" s="23" t="s">
        <v>278</v>
      </c>
      <c r="E255" s="21">
        <v>1.0</v>
      </c>
      <c r="F255" s="21">
        <v>2.0</v>
      </c>
      <c r="G255" s="24">
        <f t="shared" si="1180"/>
        <v>545.6153425</v>
      </c>
      <c r="H255" s="24">
        <f t="shared" si="1181"/>
        <v>12766</v>
      </c>
      <c r="I255" s="24">
        <f t="shared" si="1182"/>
        <v>1276.6</v>
      </c>
      <c r="J255" s="24">
        <f t="shared" si="1183"/>
        <v>1276.6</v>
      </c>
      <c r="K255" s="24">
        <f t="shared" si="1184"/>
        <v>1276.6</v>
      </c>
      <c r="L255" s="24">
        <f t="shared" si="1185"/>
        <v>199149.6</v>
      </c>
      <c r="M255" s="24">
        <v>0.0</v>
      </c>
      <c r="N255" s="24"/>
      <c r="O255" s="24">
        <f t="shared" si="1186"/>
        <v>3273.692055</v>
      </c>
      <c r="P255" s="24">
        <f t="shared" si="1187"/>
        <v>3273.692055</v>
      </c>
      <c r="Q255" s="24">
        <f t="shared" si="1188"/>
        <v>18466.98082</v>
      </c>
      <c r="R255" s="24">
        <f t="shared" si="1189"/>
        <v>18466.98082</v>
      </c>
      <c r="S255" s="24">
        <f t="shared" si="1190"/>
        <v>220890.2729</v>
      </c>
      <c r="AG255" s="26">
        <v>11820.0</v>
      </c>
      <c r="AH255" s="27">
        <f t="shared" ref="AH255:AI255" si="1261">AH254</f>
        <v>0.08</v>
      </c>
      <c r="AI255" s="27">
        <f t="shared" si="1261"/>
        <v>0.08</v>
      </c>
      <c r="AJ255" s="28">
        <f t="shared" si="1192"/>
        <v>12765.6</v>
      </c>
      <c r="AL255" s="26" t="str">
        <f t="shared" si="1193"/>
        <v/>
      </c>
      <c r="AM255" s="26">
        <f t="shared" si="1194"/>
        <v>153192</v>
      </c>
      <c r="AN255" s="26">
        <f t="shared" si="1195"/>
        <v>15319.2</v>
      </c>
      <c r="AO255" s="26">
        <f t="shared" si="1196"/>
        <v>15319.2</v>
      </c>
      <c r="AP255" s="26">
        <f t="shared" si="1197"/>
        <v>15319.2</v>
      </c>
      <c r="AQ255" s="26">
        <f t="shared" si="1198"/>
        <v>3273.692055</v>
      </c>
      <c r="AR255" s="26">
        <f t="shared" si="1199"/>
        <v>18466.98082</v>
      </c>
      <c r="AX255" s="29">
        <f t="shared" ref="AX255:BA255" si="1262">H255/2</f>
        <v>6383</v>
      </c>
      <c r="AY255" s="29">
        <f t="shared" si="1262"/>
        <v>638.3</v>
      </c>
      <c r="AZ255" s="29">
        <f t="shared" si="1262"/>
        <v>638.3</v>
      </c>
      <c r="BA255" s="29">
        <f t="shared" si="1262"/>
        <v>638.3</v>
      </c>
      <c r="BB255" s="29">
        <f t="shared" ref="BB255:BE255" si="1263">H255/2*($E255)</f>
        <v>6383</v>
      </c>
      <c r="BC255" s="29">
        <f t="shared" si="1263"/>
        <v>638.3</v>
      </c>
      <c r="BD255" s="29">
        <f t="shared" si="1263"/>
        <v>638.3</v>
      </c>
      <c r="BE255" s="29">
        <f t="shared" si="1263"/>
        <v>638.3</v>
      </c>
      <c r="BG255" s="29">
        <f t="shared" si="25"/>
        <v>3829.8</v>
      </c>
      <c r="BH255" s="29">
        <f t="shared" si="428"/>
        <v>45957.6</v>
      </c>
    </row>
    <row r="256" ht="24.75" customHeight="1">
      <c r="A256" s="21" t="s">
        <v>36</v>
      </c>
      <c r="B256" s="21">
        <v>2.0</v>
      </c>
      <c r="C256" s="22" t="s">
        <v>151</v>
      </c>
      <c r="D256" s="23" t="s">
        <v>279</v>
      </c>
      <c r="E256" s="21">
        <v>2.0</v>
      </c>
      <c r="F256" s="21">
        <v>2.0</v>
      </c>
      <c r="G256" s="24">
        <f t="shared" si="1180"/>
        <v>433.8936986</v>
      </c>
      <c r="H256" s="24">
        <f t="shared" si="1181"/>
        <v>10152</v>
      </c>
      <c r="I256" s="24">
        <f t="shared" si="1182"/>
        <v>1015.2</v>
      </c>
      <c r="J256" s="24">
        <f t="shared" si="1183"/>
        <v>1015.2</v>
      </c>
      <c r="K256" s="24">
        <f t="shared" si="1184"/>
        <v>1015.2</v>
      </c>
      <c r="L256" s="24">
        <f t="shared" si="1185"/>
        <v>316742.4</v>
      </c>
      <c r="M256" s="24">
        <v>0.0</v>
      </c>
      <c r="N256" s="24"/>
      <c r="O256" s="24">
        <f t="shared" si="1186"/>
        <v>2603.362192</v>
      </c>
      <c r="P256" s="24">
        <f t="shared" si="1187"/>
        <v>5206.724384</v>
      </c>
      <c r="Q256" s="24">
        <f t="shared" si="1188"/>
        <v>14685.63288</v>
      </c>
      <c r="R256" s="24">
        <f t="shared" si="1189"/>
        <v>29371.26575</v>
      </c>
      <c r="S256" s="24">
        <f t="shared" si="1190"/>
        <v>351320.3901</v>
      </c>
      <c r="AG256" s="26">
        <v>9400.0</v>
      </c>
      <c r="AH256" s="27">
        <f t="shared" ref="AH256:AI256" si="1264">AH255</f>
        <v>0.08</v>
      </c>
      <c r="AI256" s="27">
        <f t="shared" si="1264"/>
        <v>0.08</v>
      </c>
      <c r="AJ256" s="28">
        <f t="shared" si="1192"/>
        <v>10152</v>
      </c>
      <c r="AL256" s="26" t="str">
        <f t="shared" si="1193"/>
        <v/>
      </c>
      <c r="AM256" s="26">
        <f t="shared" si="1194"/>
        <v>243648</v>
      </c>
      <c r="AN256" s="26">
        <f t="shared" si="1195"/>
        <v>24364.8</v>
      </c>
      <c r="AO256" s="26">
        <f t="shared" si="1196"/>
        <v>24364.8</v>
      </c>
      <c r="AP256" s="26">
        <f t="shared" si="1197"/>
        <v>24364.8</v>
      </c>
      <c r="AQ256" s="26">
        <f t="shared" si="1198"/>
        <v>5206.724384</v>
      </c>
      <c r="AR256" s="26">
        <f t="shared" si="1199"/>
        <v>29371.26575</v>
      </c>
      <c r="AX256" s="29">
        <f t="shared" ref="AX256:BA256" si="1265">H256/2</f>
        <v>5076</v>
      </c>
      <c r="AY256" s="29">
        <f t="shared" si="1265"/>
        <v>507.6</v>
      </c>
      <c r="AZ256" s="29">
        <f t="shared" si="1265"/>
        <v>507.6</v>
      </c>
      <c r="BA256" s="29">
        <f t="shared" si="1265"/>
        <v>507.6</v>
      </c>
      <c r="BB256" s="29">
        <f t="shared" ref="BB256:BE256" si="1266">H256/2*($E256)</f>
        <v>10152</v>
      </c>
      <c r="BC256" s="29">
        <f t="shared" si="1266"/>
        <v>1015.2</v>
      </c>
      <c r="BD256" s="29">
        <f t="shared" si="1266"/>
        <v>1015.2</v>
      </c>
      <c r="BE256" s="29">
        <f t="shared" si="1266"/>
        <v>1015.2</v>
      </c>
      <c r="BG256" s="29">
        <f t="shared" si="25"/>
        <v>6091.2</v>
      </c>
      <c r="BH256" s="29">
        <f t="shared" si="428"/>
        <v>73094.4</v>
      </c>
    </row>
    <row r="257" ht="24.75" customHeight="1">
      <c r="A257" s="21" t="s">
        <v>36</v>
      </c>
      <c r="B257" s="21">
        <v>2.0</v>
      </c>
      <c r="C257" s="22" t="s">
        <v>151</v>
      </c>
      <c r="D257" s="23" t="s">
        <v>280</v>
      </c>
      <c r="E257" s="21">
        <v>4.0</v>
      </c>
      <c r="F257" s="21">
        <v>2.0</v>
      </c>
      <c r="G257" s="24">
        <f t="shared" si="1180"/>
        <v>353.1156164</v>
      </c>
      <c r="H257" s="24">
        <f t="shared" si="1181"/>
        <v>8262</v>
      </c>
      <c r="I257" s="24">
        <f t="shared" si="1182"/>
        <v>826.2</v>
      </c>
      <c r="J257" s="24">
        <f t="shared" si="1183"/>
        <v>826.2</v>
      </c>
      <c r="K257" s="24">
        <f t="shared" si="1184"/>
        <v>826.2</v>
      </c>
      <c r="L257" s="24">
        <f t="shared" si="1185"/>
        <v>515548.8</v>
      </c>
      <c r="M257" s="24">
        <v>0.0</v>
      </c>
      <c r="N257" s="24"/>
      <c r="O257" s="24">
        <f t="shared" si="1186"/>
        <v>2118.693699</v>
      </c>
      <c r="P257" s="24">
        <f t="shared" si="1187"/>
        <v>8474.774795</v>
      </c>
      <c r="Q257" s="24">
        <f t="shared" si="1188"/>
        <v>11951.60548</v>
      </c>
      <c r="R257" s="24">
        <f t="shared" si="1189"/>
        <v>47806.42192</v>
      </c>
      <c r="S257" s="24">
        <f t="shared" si="1190"/>
        <v>571829.9967</v>
      </c>
      <c r="AG257" s="26">
        <v>7650.0</v>
      </c>
      <c r="AH257" s="27">
        <f t="shared" ref="AH257:AI257" si="1267">AH256</f>
        <v>0.08</v>
      </c>
      <c r="AI257" s="27">
        <f t="shared" si="1267"/>
        <v>0.08</v>
      </c>
      <c r="AJ257" s="28">
        <f t="shared" si="1192"/>
        <v>8262</v>
      </c>
      <c r="AL257" s="26" t="str">
        <f t="shared" si="1193"/>
        <v/>
      </c>
      <c r="AM257" s="26">
        <f t="shared" si="1194"/>
        <v>396576</v>
      </c>
      <c r="AN257" s="26">
        <f t="shared" si="1195"/>
        <v>39657.6</v>
      </c>
      <c r="AO257" s="26">
        <f t="shared" si="1196"/>
        <v>39657.6</v>
      </c>
      <c r="AP257" s="26">
        <f t="shared" si="1197"/>
        <v>39657.6</v>
      </c>
      <c r="AQ257" s="26">
        <f t="shared" si="1198"/>
        <v>8474.774795</v>
      </c>
      <c r="AR257" s="26">
        <f t="shared" si="1199"/>
        <v>47806.42192</v>
      </c>
      <c r="AX257" s="29">
        <f t="shared" ref="AX257:BA257" si="1268">H257/2</f>
        <v>4131</v>
      </c>
      <c r="AY257" s="29">
        <f t="shared" si="1268"/>
        <v>413.1</v>
      </c>
      <c r="AZ257" s="29">
        <f t="shared" si="1268"/>
        <v>413.1</v>
      </c>
      <c r="BA257" s="29">
        <f t="shared" si="1268"/>
        <v>413.1</v>
      </c>
      <c r="BB257" s="29">
        <f t="shared" ref="BB257:BE257" si="1269">H257/2*($E257)</f>
        <v>16524</v>
      </c>
      <c r="BC257" s="29">
        <f t="shared" si="1269"/>
        <v>1652.4</v>
      </c>
      <c r="BD257" s="29">
        <f t="shared" si="1269"/>
        <v>1652.4</v>
      </c>
      <c r="BE257" s="29">
        <f t="shared" si="1269"/>
        <v>1652.4</v>
      </c>
      <c r="BG257" s="29">
        <f t="shared" si="25"/>
        <v>9914.4</v>
      </c>
      <c r="BH257" s="29">
        <f t="shared" si="428"/>
        <v>118972.8</v>
      </c>
    </row>
    <row r="258" ht="24.75" customHeight="1">
      <c r="A258" s="21" t="s">
        <v>36</v>
      </c>
      <c r="B258" s="21">
        <v>2.0</v>
      </c>
      <c r="C258" s="22" t="s">
        <v>151</v>
      </c>
      <c r="D258" s="23" t="s">
        <v>281</v>
      </c>
      <c r="E258" s="21">
        <v>3.0</v>
      </c>
      <c r="F258" s="21">
        <v>2.0</v>
      </c>
      <c r="G258" s="24">
        <f t="shared" si="1180"/>
        <v>323.3687671</v>
      </c>
      <c r="H258" s="24">
        <f t="shared" si="1181"/>
        <v>7566</v>
      </c>
      <c r="I258" s="24">
        <f t="shared" si="1182"/>
        <v>756.6</v>
      </c>
      <c r="J258" s="24">
        <f t="shared" si="1183"/>
        <v>756.6</v>
      </c>
      <c r="K258" s="24">
        <f t="shared" si="1184"/>
        <v>756.6</v>
      </c>
      <c r="L258" s="24">
        <f t="shared" si="1185"/>
        <v>354088.8</v>
      </c>
      <c r="M258" s="24">
        <v>0.0</v>
      </c>
      <c r="N258" s="24"/>
      <c r="O258" s="24">
        <f t="shared" si="1186"/>
        <v>1940.212603</v>
      </c>
      <c r="P258" s="24">
        <f t="shared" si="1187"/>
        <v>5820.637808</v>
      </c>
      <c r="Q258" s="24">
        <f t="shared" si="1188"/>
        <v>10944.78904</v>
      </c>
      <c r="R258" s="24">
        <f t="shared" si="1189"/>
        <v>32834.36712</v>
      </c>
      <c r="S258" s="24">
        <f t="shared" si="1190"/>
        <v>392743.8049</v>
      </c>
      <c r="AG258" s="26">
        <v>7005.0</v>
      </c>
      <c r="AH258" s="27">
        <f t="shared" ref="AH258:AI258" si="1270">AH257</f>
        <v>0.08</v>
      </c>
      <c r="AI258" s="27">
        <f t="shared" si="1270"/>
        <v>0.08</v>
      </c>
      <c r="AJ258" s="28">
        <f t="shared" si="1192"/>
        <v>7565.4</v>
      </c>
      <c r="AL258" s="26" t="str">
        <f t="shared" si="1193"/>
        <v/>
      </c>
      <c r="AM258" s="26">
        <f t="shared" si="1194"/>
        <v>272376</v>
      </c>
      <c r="AN258" s="26">
        <f t="shared" si="1195"/>
        <v>27237.6</v>
      </c>
      <c r="AO258" s="26">
        <f t="shared" si="1196"/>
        <v>27237.6</v>
      </c>
      <c r="AP258" s="26">
        <f t="shared" si="1197"/>
        <v>27237.6</v>
      </c>
      <c r="AQ258" s="26">
        <f t="shared" si="1198"/>
        <v>5820.637808</v>
      </c>
      <c r="AR258" s="26">
        <f t="shared" si="1199"/>
        <v>32834.36712</v>
      </c>
      <c r="AX258" s="29">
        <f t="shared" ref="AX258:BA258" si="1271">H258/2</f>
        <v>3783</v>
      </c>
      <c r="AY258" s="29">
        <f t="shared" si="1271"/>
        <v>378.3</v>
      </c>
      <c r="AZ258" s="29">
        <f t="shared" si="1271"/>
        <v>378.3</v>
      </c>
      <c r="BA258" s="29">
        <f t="shared" si="1271"/>
        <v>378.3</v>
      </c>
      <c r="BB258" s="29">
        <f t="shared" ref="BB258:BE258" si="1272">H258/2*($E258)</f>
        <v>11349</v>
      </c>
      <c r="BC258" s="29">
        <f t="shared" si="1272"/>
        <v>1134.9</v>
      </c>
      <c r="BD258" s="29">
        <f t="shared" si="1272"/>
        <v>1134.9</v>
      </c>
      <c r="BE258" s="29">
        <f t="shared" si="1272"/>
        <v>1134.9</v>
      </c>
      <c r="BG258" s="29">
        <f t="shared" si="25"/>
        <v>6809.4</v>
      </c>
      <c r="BH258" s="29">
        <f t="shared" si="428"/>
        <v>81712.8</v>
      </c>
    </row>
    <row r="259" ht="24.75" customHeight="1">
      <c r="A259" s="21" t="s">
        <v>36</v>
      </c>
      <c r="B259" s="21">
        <v>2.0</v>
      </c>
      <c r="C259" s="22" t="s">
        <v>151</v>
      </c>
      <c r="D259" s="23" t="s">
        <v>282</v>
      </c>
      <c r="E259" s="21">
        <v>9.0</v>
      </c>
      <c r="F259" s="21">
        <v>2.0</v>
      </c>
      <c r="G259" s="24">
        <f t="shared" si="1180"/>
        <v>279.9879452</v>
      </c>
      <c r="H259" s="24">
        <f t="shared" si="1181"/>
        <v>6551</v>
      </c>
      <c r="I259" s="24">
        <f t="shared" si="1182"/>
        <v>655.1</v>
      </c>
      <c r="J259" s="24">
        <f t="shared" si="1183"/>
        <v>655.1</v>
      </c>
      <c r="K259" s="24">
        <f t="shared" si="1184"/>
        <v>655.1</v>
      </c>
      <c r="L259" s="24">
        <f t="shared" si="1185"/>
        <v>919760.4</v>
      </c>
      <c r="M259" s="24">
        <v>0.0</v>
      </c>
      <c r="N259" s="24"/>
      <c r="O259" s="24">
        <f t="shared" si="1186"/>
        <v>1679.927671</v>
      </c>
      <c r="P259" s="24">
        <f t="shared" si="1187"/>
        <v>15119.34904</v>
      </c>
      <c r="Q259" s="24">
        <f t="shared" si="1188"/>
        <v>9476.515068</v>
      </c>
      <c r="R259" s="24">
        <f t="shared" si="1189"/>
        <v>85288.63562</v>
      </c>
      <c r="S259" s="24">
        <f t="shared" si="1190"/>
        <v>1020168.385</v>
      </c>
      <c r="AG259" s="26">
        <v>6065.0</v>
      </c>
      <c r="AH259" s="27">
        <f t="shared" ref="AH259:AI259" si="1273">AH258</f>
        <v>0.08</v>
      </c>
      <c r="AI259" s="27">
        <f t="shared" si="1273"/>
        <v>0.08</v>
      </c>
      <c r="AJ259" s="28">
        <f t="shared" si="1192"/>
        <v>6550.2</v>
      </c>
      <c r="AL259" s="26" t="str">
        <f t="shared" si="1193"/>
        <v/>
      </c>
      <c r="AM259" s="26">
        <f t="shared" si="1194"/>
        <v>707508</v>
      </c>
      <c r="AN259" s="26">
        <f t="shared" si="1195"/>
        <v>70750.8</v>
      </c>
      <c r="AO259" s="26">
        <f t="shared" si="1196"/>
        <v>70750.8</v>
      </c>
      <c r="AP259" s="26">
        <f t="shared" si="1197"/>
        <v>70750.8</v>
      </c>
      <c r="AQ259" s="26">
        <f t="shared" si="1198"/>
        <v>15119.34904</v>
      </c>
      <c r="AR259" s="26">
        <f t="shared" si="1199"/>
        <v>85288.63562</v>
      </c>
      <c r="AX259" s="29">
        <f t="shared" ref="AX259:BA259" si="1274">H259/2</f>
        <v>3275.5</v>
      </c>
      <c r="AY259" s="29">
        <f t="shared" si="1274"/>
        <v>327.55</v>
      </c>
      <c r="AZ259" s="29">
        <f t="shared" si="1274"/>
        <v>327.55</v>
      </c>
      <c r="BA259" s="29">
        <f t="shared" si="1274"/>
        <v>327.55</v>
      </c>
      <c r="BB259" s="29">
        <f t="shared" ref="BB259:BE259" si="1275">H259/2*($E259)</f>
        <v>29479.5</v>
      </c>
      <c r="BC259" s="29">
        <f t="shared" si="1275"/>
        <v>2947.95</v>
      </c>
      <c r="BD259" s="29">
        <f t="shared" si="1275"/>
        <v>2947.95</v>
      </c>
      <c r="BE259" s="29">
        <f t="shared" si="1275"/>
        <v>2947.95</v>
      </c>
      <c r="BG259" s="29">
        <f t="shared" si="25"/>
        <v>17687.7</v>
      </c>
      <c r="BH259" s="29">
        <f t="shared" si="428"/>
        <v>212252.4</v>
      </c>
    </row>
    <row r="260" ht="24.75" customHeight="1">
      <c r="A260" s="21" t="s">
        <v>36</v>
      </c>
      <c r="B260" s="21">
        <v>2.0</v>
      </c>
      <c r="C260" s="22" t="s">
        <v>151</v>
      </c>
      <c r="D260" s="23" t="s">
        <v>283</v>
      </c>
      <c r="E260" s="21">
        <v>1.0</v>
      </c>
      <c r="F260" s="21">
        <v>2.0</v>
      </c>
      <c r="G260" s="24">
        <f t="shared" si="1180"/>
        <v>447.7413699</v>
      </c>
      <c r="H260" s="24">
        <f t="shared" si="1181"/>
        <v>10476</v>
      </c>
      <c r="I260" s="24">
        <f t="shared" si="1182"/>
        <v>1047.6</v>
      </c>
      <c r="J260" s="24">
        <f t="shared" si="1183"/>
        <v>1047.6</v>
      </c>
      <c r="K260" s="24">
        <f t="shared" si="1184"/>
        <v>1047.6</v>
      </c>
      <c r="L260" s="24">
        <f t="shared" si="1185"/>
        <v>163425.6</v>
      </c>
      <c r="M260" s="24">
        <v>0.0</v>
      </c>
      <c r="N260" s="24"/>
      <c r="O260" s="24">
        <f t="shared" si="1186"/>
        <v>2686.448219</v>
      </c>
      <c r="P260" s="24">
        <f t="shared" si="1187"/>
        <v>2686.448219</v>
      </c>
      <c r="Q260" s="24">
        <f t="shared" si="1188"/>
        <v>15154.32329</v>
      </c>
      <c r="R260" s="24">
        <f t="shared" si="1189"/>
        <v>15154.32329</v>
      </c>
      <c r="S260" s="24">
        <f t="shared" si="1190"/>
        <v>181266.3715</v>
      </c>
      <c r="AG260" s="26">
        <v>9700.0</v>
      </c>
      <c r="AH260" s="27">
        <f t="shared" ref="AH260:AI260" si="1276">AH259</f>
        <v>0.08</v>
      </c>
      <c r="AI260" s="27">
        <f t="shared" si="1276"/>
        <v>0.08</v>
      </c>
      <c r="AJ260" s="28">
        <f t="shared" si="1192"/>
        <v>10476</v>
      </c>
      <c r="AL260" s="26" t="str">
        <f t="shared" si="1193"/>
        <v/>
      </c>
      <c r="AM260" s="26">
        <f t="shared" si="1194"/>
        <v>125712</v>
      </c>
      <c r="AN260" s="26">
        <f t="shared" si="1195"/>
        <v>12571.2</v>
      </c>
      <c r="AO260" s="26">
        <f t="shared" si="1196"/>
        <v>12571.2</v>
      </c>
      <c r="AP260" s="26">
        <f t="shared" si="1197"/>
        <v>12571.2</v>
      </c>
      <c r="AQ260" s="26">
        <f t="shared" si="1198"/>
        <v>2686.448219</v>
      </c>
      <c r="AR260" s="26">
        <f t="shared" si="1199"/>
        <v>15154.32329</v>
      </c>
      <c r="AX260" s="29">
        <f t="shared" ref="AX260:BA260" si="1277">H260/2</f>
        <v>5238</v>
      </c>
      <c r="AY260" s="29">
        <f t="shared" si="1277"/>
        <v>523.8</v>
      </c>
      <c r="AZ260" s="29">
        <f t="shared" si="1277"/>
        <v>523.8</v>
      </c>
      <c r="BA260" s="29">
        <f t="shared" si="1277"/>
        <v>523.8</v>
      </c>
      <c r="BB260" s="29">
        <f t="shared" ref="BB260:BE260" si="1278">H260/2*($E260)</f>
        <v>5238</v>
      </c>
      <c r="BC260" s="29">
        <f t="shared" si="1278"/>
        <v>523.8</v>
      </c>
      <c r="BD260" s="29">
        <f t="shared" si="1278"/>
        <v>523.8</v>
      </c>
      <c r="BE260" s="29">
        <f t="shared" si="1278"/>
        <v>523.8</v>
      </c>
      <c r="BG260" s="29">
        <f t="shared" si="25"/>
        <v>3142.8</v>
      </c>
      <c r="BH260" s="29">
        <f t="shared" si="428"/>
        <v>37713.6</v>
      </c>
    </row>
    <row r="261" ht="24.75" customHeight="1">
      <c r="A261" s="21" t="s">
        <v>36</v>
      </c>
      <c r="B261" s="21">
        <v>2.0</v>
      </c>
      <c r="C261" s="22" t="s">
        <v>151</v>
      </c>
      <c r="D261" s="23" t="s">
        <v>284</v>
      </c>
      <c r="E261" s="21">
        <v>1.0</v>
      </c>
      <c r="F261" s="21">
        <v>2.0</v>
      </c>
      <c r="G261" s="24">
        <f t="shared" si="1180"/>
        <v>302.3408219</v>
      </c>
      <c r="H261" s="24">
        <f t="shared" si="1181"/>
        <v>7074</v>
      </c>
      <c r="I261" s="24">
        <f t="shared" si="1182"/>
        <v>707.4</v>
      </c>
      <c r="J261" s="24">
        <f t="shared" si="1183"/>
        <v>707.4</v>
      </c>
      <c r="K261" s="24">
        <f t="shared" si="1184"/>
        <v>707.4</v>
      </c>
      <c r="L261" s="24">
        <f t="shared" si="1185"/>
        <v>110354.4</v>
      </c>
      <c r="M261" s="24">
        <v>0.0</v>
      </c>
      <c r="N261" s="24"/>
      <c r="O261" s="24">
        <f t="shared" si="1186"/>
        <v>1814.044932</v>
      </c>
      <c r="P261" s="24">
        <f t="shared" si="1187"/>
        <v>1814.044932</v>
      </c>
      <c r="Q261" s="24">
        <f t="shared" si="1188"/>
        <v>10233.07397</v>
      </c>
      <c r="R261" s="24">
        <f t="shared" si="1189"/>
        <v>10233.07397</v>
      </c>
      <c r="S261" s="24">
        <f t="shared" si="1190"/>
        <v>122401.5189</v>
      </c>
      <c r="AG261" s="26">
        <v>6550.0</v>
      </c>
      <c r="AH261" s="27">
        <f t="shared" ref="AH261:AI261" si="1279">AH260</f>
        <v>0.08</v>
      </c>
      <c r="AI261" s="27">
        <f t="shared" si="1279"/>
        <v>0.08</v>
      </c>
      <c r="AJ261" s="28">
        <f t="shared" si="1192"/>
        <v>7074</v>
      </c>
      <c r="AL261" s="26" t="str">
        <f t="shared" si="1193"/>
        <v/>
      </c>
      <c r="AM261" s="26">
        <f t="shared" si="1194"/>
        <v>84888</v>
      </c>
      <c r="AN261" s="26">
        <f t="shared" si="1195"/>
        <v>8488.8</v>
      </c>
      <c r="AO261" s="26">
        <f t="shared" si="1196"/>
        <v>8488.8</v>
      </c>
      <c r="AP261" s="26">
        <f t="shared" si="1197"/>
        <v>8488.8</v>
      </c>
      <c r="AQ261" s="26">
        <f t="shared" si="1198"/>
        <v>1814.044932</v>
      </c>
      <c r="AR261" s="26">
        <f t="shared" si="1199"/>
        <v>10233.07397</v>
      </c>
      <c r="AX261" s="29">
        <f t="shared" ref="AX261:BA261" si="1280">H261/2</f>
        <v>3537</v>
      </c>
      <c r="AY261" s="29">
        <f t="shared" si="1280"/>
        <v>353.7</v>
      </c>
      <c r="AZ261" s="29">
        <f t="shared" si="1280"/>
        <v>353.7</v>
      </c>
      <c r="BA261" s="29">
        <f t="shared" si="1280"/>
        <v>353.7</v>
      </c>
      <c r="BB261" s="29">
        <f t="shared" ref="BB261:BE261" si="1281">H261/2*($E261)</f>
        <v>3537</v>
      </c>
      <c r="BC261" s="29">
        <f t="shared" si="1281"/>
        <v>353.7</v>
      </c>
      <c r="BD261" s="29">
        <f t="shared" si="1281"/>
        <v>353.7</v>
      </c>
      <c r="BE261" s="29">
        <f t="shared" si="1281"/>
        <v>353.7</v>
      </c>
      <c r="BG261" s="29">
        <f t="shared" si="25"/>
        <v>2122.2</v>
      </c>
      <c r="BH261" s="29">
        <f t="shared" si="428"/>
        <v>25466.4</v>
      </c>
    </row>
    <row r="262" ht="24.75" customHeight="1">
      <c r="A262" s="31"/>
      <c r="B262" s="32"/>
      <c r="C262" s="15" t="s">
        <v>285</v>
      </c>
      <c r="D262" s="16" t="s">
        <v>286</v>
      </c>
      <c r="E262" s="16"/>
      <c r="F262" s="32"/>
      <c r="G262" s="16"/>
      <c r="H262" s="16"/>
      <c r="I262" s="16"/>
      <c r="J262" s="16"/>
      <c r="K262" s="16"/>
      <c r="L262" s="16"/>
      <c r="M262" s="33"/>
      <c r="N262" s="33"/>
      <c r="O262" s="33" t="str">
        <f>IF(G262="","",((G262*20)*0.3))</f>
        <v/>
      </c>
      <c r="P262" s="33"/>
      <c r="Q262" s="33"/>
      <c r="R262" s="33"/>
      <c r="S262" s="34"/>
      <c r="AG262" s="25"/>
      <c r="AH262" s="27"/>
      <c r="AI262" s="27"/>
      <c r="AJ262" s="28"/>
      <c r="AL262" s="35">
        <f t="shared" ref="AL262:AR262" si="1282">SUM(AL233:AL261)</f>
        <v>1499148</v>
      </c>
      <c r="AM262" s="35">
        <f t="shared" si="1282"/>
        <v>4935084</v>
      </c>
      <c r="AN262" s="35">
        <f t="shared" si="1282"/>
        <v>643423.2</v>
      </c>
      <c r="AO262" s="35">
        <f t="shared" si="1282"/>
        <v>643423.2</v>
      </c>
      <c r="AP262" s="35">
        <f t="shared" si="1282"/>
        <v>643423.2</v>
      </c>
      <c r="AQ262" s="35">
        <f t="shared" si="1282"/>
        <v>137498.6564</v>
      </c>
      <c r="AR262" s="35">
        <f t="shared" si="1282"/>
        <v>808491.4849</v>
      </c>
      <c r="AS262" s="35">
        <f>SUM(AL262:AR262)</f>
        <v>9310491.741</v>
      </c>
      <c r="AT262" s="35">
        <f>SUM(S233:S261)</f>
        <v>9310491.741</v>
      </c>
      <c r="AU262" s="35">
        <f>AS262-AT262</f>
        <v>0</v>
      </c>
      <c r="AX262" s="29">
        <f t="shared" ref="AX262:BA262" si="1283">H262/2</f>
        <v>0</v>
      </c>
      <c r="AY262" s="29">
        <f t="shared" si="1283"/>
        <v>0</v>
      </c>
      <c r="AZ262" s="29">
        <f t="shared" si="1283"/>
        <v>0</v>
      </c>
      <c r="BA262" s="29">
        <f t="shared" si="1283"/>
        <v>0</v>
      </c>
      <c r="BB262" s="29">
        <f t="shared" ref="BB262:BE262" si="1284">SUM(BB233:BB261)</f>
        <v>268093</v>
      </c>
      <c r="BC262" s="29">
        <f t="shared" si="1284"/>
        <v>26809.3</v>
      </c>
      <c r="BD262" s="29">
        <f t="shared" si="1284"/>
        <v>26809.3</v>
      </c>
      <c r="BE262" s="29">
        <f t="shared" si="1284"/>
        <v>26809.3</v>
      </c>
      <c r="BG262" s="29">
        <f t="shared" si="25"/>
        <v>0</v>
      </c>
      <c r="BH262" s="29">
        <f t="shared" si="428"/>
        <v>0</v>
      </c>
    </row>
    <row r="263" ht="24.75" customHeight="1">
      <c r="A263" s="21" t="s">
        <v>29</v>
      </c>
      <c r="B263" s="21">
        <v>1.0</v>
      </c>
      <c r="C263" s="22" t="s">
        <v>285</v>
      </c>
      <c r="D263" s="23" t="s">
        <v>287</v>
      </c>
      <c r="E263" s="21">
        <v>1.0</v>
      </c>
      <c r="F263" s="21">
        <v>1.0</v>
      </c>
      <c r="G263" s="24">
        <f t="shared" ref="G263:G268" si="1287">(((SUM(H263:K263))*12)/365)</f>
        <v>760.7671233</v>
      </c>
      <c r="H263" s="24">
        <f t="shared" ref="H263:H268" si="1288">ROUNDUP(AJ263,0)</f>
        <v>17800</v>
      </c>
      <c r="I263" s="24">
        <f t="shared" ref="I263:I268" si="1289">H263*0.1</f>
        <v>1780</v>
      </c>
      <c r="J263" s="24">
        <f t="shared" ref="J263:J268" si="1290">H263*0.1</f>
        <v>1780</v>
      </c>
      <c r="K263" s="24">
        <f t="shared" ref="K263:K268" si="1291">H263*0.1</f>
        <v>1780</v>
      </c>
      <c r="L263" s="24">
        <f t="shared" ref="L263:L268" si="1292">((H263+I263+J263+K263)*12)*E263</f>
        <v>277680</v>
      </c>
      <c r="M263" s="24">
        <v>0.0</v>
      </c>
      <c r="N263" s="24"/>
      <c r="O263" s="24">
        <f t="shared" ref="O263:O268" si="1293">IF(G263="","",((G263*20)*30%))</f>
        <v>4564.60274</v>
      </c>
      <c r="P263" s="24">
        <f t="shared" ref="P263:P268" si="1294">O263*E263</f>
        <v>4564.60274</v>
      </c>
      <c r="Q263" s="24">
        <f t="shared" ref="Q263:Q268" si="1295">IF(B263=1,(G263*40),(((((H263+I263)*12)/365)*40)))</f>
        <v>30430.68493</v>
      </c>
      <c r="R263" s="24">
        <f t="shared" ref="R263:R268" si="1296">Q263*E263</f>
        <v>30430.68493</v>
      </c>
      <c r="S263" s="24">
        <f t="shared" ref="S263:S266" si="1297">(((H263*12)+(I263*12)+(J263*12)+(K263*12)+(M263*12)+O263+Q263))*E263</f>
        <v>312675.2877</v>
      </c>
      <c r="AG263" s="26">
        <v>17800.0</v>
      </c>
      <c r="AH263" s="27">
        <v>0.0</v>
      </c>
      <c r="AI263" s="27">
        <f>AI261</f>
        <v>0.08</v>
      </c>
      <c r="AJ263" s="28">
        <f t="shared" ref="AJ263:AJ268" si="1298">IF(B263=1,((AG263*AH263)+AG263),((AG263*AI263)+AG263))</f>
        <v>17800</v>
      </c>
      <c r="AL263" s="26">
        <f t="shared" ref="AL263:AL268" si="1299">IF(B263=1,((E263*H263)*12),"")</f>
        <v>213600</v>
      </c>
      <c r="AM263" s="26" t="str">
        <f t="shared" ref="AM263:AM268" si="1300">IF(B263=2,((E263*H263)*12),"")</f>
        <v/>
      </c>
      <c r="AN263" s="26">
        <f t="shared" ref="AN263:AN268" si="1301">((I263*12)*E263)</f>
        <v>21360</v>
      </c>
      <c r="AO263" s="26">
        <f t="shared" ref="AO263:AO268" si="1302">((J263*12)*E263)</f>
        <v>21360</v>
      </c>
      <c r="AP263" s="26">
        <f t="shared" ref="AP263:AP268" si="1303">((K263*12)*E263)</f>
        <v>21360</v>
      </c>
      <c r="AQ263" s="26">
        <f t="shared" ref="AQ263:AQ268" si="1304">O263*E263</f>
        <v>4564.60274</v>
      </c>
      <c r="AR263" s="26">
        <f t="shared" ref="AR263:AR268" si="1305">E263*Q263</f>
        <v>30430.68493</v>
      </c>
      <c r="AX263" s="29">
        <f t="shared" ref="AX263:BA263" si="1285">H263/2</f>
        <v>8900</v>
      </c>
      <c r="AY263" s="29">
        <f t="shared" si="1285"/>
        <v>890</v>
      </c>
      <c r="AZ263" s="29">
        <f t="shared" si="1285"/>
        <v>890</v>
      </c>
      <c r="BA263" s="29">
        <f t="shared" si="1285"/>
        <v>890</v>
      </c>
      <c r="BB263" s="29">
        <f t="shared" ref="BB263:BE263" si="1286">H263/2*($E263)</f>
        <v>8900</v>
      </c>
      <c r="BC263" s="29">
        <f t="shared" si="1286"/>
        <v>890</v>
      </c>
      <c r="BD263" s="29">
        <f t="shared" si="1286"/>
        <v>890</v>
      </c>
      <c r="BE263" s="29">
        <f t="shared" si="1286"/>
        <v>890</v>
      </c>
      <c r="BG263" s="29">
        <f t="shared" si="25"/>
        <v>5340</v>
      </c>
      <c r="BH263" s="29">
        <f t="shared" si="428"/>
        <v>64080</v>
      </c>
    </row>
    <row r="264" ht="24.75" customHeight="1">
      <c r="A264" s="21" t="s">
        <v>29</v>
      </c>
      <c r="B264" s="21">
        <v>1.0</v>
      </c>
      <c r="C264" s="22" t="s">
        <v>285</v>
      </c>
      <c r="D264" s="23" t="s">
        <v>288</v>
      </c>
      <c r="E264" s="21">
        <v>2.0</v>
      </c>
      <c r="F264" s="21">
        <v>1.0</v>
      </c>
      <c r="G264" s="24">
        <f t="shared" si="1287"/>
        <v>458.8536986</v>
      </c>
      <c r="H264" s="24">
        <f t="shared" si="1288"/>
        <v>10736</v>
      </c>
      <c r="I264" s="24">
        <f t="shared" si="1289"/>
        <v>1073.6</v>
      </c>
      <c r="J264" s="24">
        <f t="shared" si="1290"/>
        <v>1073.6</v>
      </c>
      <c r="K264" s="24">
        <f t="shared" si="1291"/>
        <v>1073.6</v>
      </c>
      <c r="L264" s="24">
        <f t="shared" si="1292"/>
        <v>334963.2</v>
      </c>
      <c r="M264" s="24">
        <v>0.0</v>
      </c>
      <c r="N264" s="24"/>
      <c r="O264" s="24">
        <f t="shared" si="1293"/>
        <v>2753.122192</v>
      </c>
      <c r="P264" s="24">
        <f t="shared" si="1294"/>
        <v>5506.244384</v>
      </c>
      <c r="Q264" s="24">
        <f t="shared" si="1295"/>
        <v>18354.14795</v>
      </c>
      <c r="R264" s="24">
        <f t="shared" si="1296"/>
        <v>36708.29589</v>
      </c>
      <c r="S264" s="24">
        <f t="shared" si="1297"/>
        <v>377177.7403</v>
      </c>
      <c r="AG264" s="26">
        <v>9940.0</v>
      </c>
      <c r="AH264" s="27">
        <v>0.08</v>
      </c>
      <c r="AI264" s="27">
        <f>AI263</f>
        <v>0.08</v>
      </c>
      <c r="AJ264" s="28">
        <f t="shared" si="1298"/>
        <v>10735.2</v>
      </c>
      <c r="AL264" s="26">
        <f t="shared" si="1299"/>
        <v>257664</v>
      </c>
      <c r="AM264" s="26" t="str">
        <f t="shared" si="1300"/>
        <v/>
      </c>
      <c r="AN264" s="26">
        <f t="shared" si="1301"/>
        <v>25766.4</v>
      </c>
      <c r="AO264" s="26">
        <f t="shared" si="1302"/>
        <v>25766.4</v>
      </c>
      <c r="AP264" s="26">
        <f t="shared" si="1303"/>
        <v>25766.4</v>
      </c>
      <c r="AQ264" s="26">
        <f t="shared" si="1304"/>
        <v>5506.244384</v>
      </c>
      <c r="AR264" s="26">
        <f t="shared" si="1305"/>
        <v>36708.29589</v>
      </c>
      <c r="AX264" s="29">
        <f t="shared" ref="AX264:BA264" si="1306">H264/2</f>
        <v>5368</v>
      </c>
      <c r="AY264" s="29">
        <f t="shared" si="1306"/>
        <v>536.8</v>
      </c>
      <c r="AZ264" s="29">
        <f t="shared" si="1306"/>
        <v>536.8</v>
      </c>
      <c r="BA264" s="29">
        <f t="shared" si="1306"/>
        <v>536.8</v>
      </c>
      <c r="BB264" s="29">
        <f t="shared" ref="BB264:BE264" si="1307">H264/2*($E264)</f>
        <v>10736</v>
      </c>
      <c r="BC264" s="29">
        <f t="shared" si="1307"/>
        <v>1073.6</v>
      </c>
      <c r="BD264" s="29">
        <f t="shared" si="1307"/>
        <v>1073.6</v>
      </c>
      <c r="BE264" s="29">
        <f t="shared" si="1307"/>
        <v>1073.6</v>
      </c>
      <c r="BG264" s="29">
        <f t="shared" si="25"/>
        <v>6441.6</v>
      </c>
      <c r="BH264" s="29">
        <f t="shared" si="428"/>
        <v>77299.2</v>
      </c>
    </row>
    <row r="265" ht="24.75" customHeight="1">
      <c r="A265" s="21" t="s">
        <v>29</v>
      </c>
      <c r="B265" s="21">
        <v>1.0</v>
      </c>
      <c r="C265" s="22" t="s">
        <v>285</v>
      </c>
      <c r="D265" s="23" t="s">
        <v>289</v>
      </c>
      <c r="E265" s="21">
        <v>2.0</v>
      </c>
      <c r="F265" s="21">
        <v>1.0</v>
      </c>
      <c r="G265" s="24">
        <f t="shared" si="1287"/>
        <v>458.8536986</v>
      </c>
      <c r="H265" s="24">
        <f t="shared" si="1288"/>
        <v>10736</v>
      </c>
      <c r="I265" s="24">
        <f t="shared" si="1289"/>
        <v>1073.6</v>
      </c>
      <c r="J265" s="24">
        <f t="shared" si="1290"/>
        <v>1073.6</v>
      </c>
      <c r="K265" s="24">
        <f t="shared" si="1291"/>
        <v>1073.6</v>
      </c>
      <c r="L265" s="24">
        <f t="shared" si="1292"/>
        <v>334963.2</v>
      </c>
      <c r="M265" s="24">
        <v>0.0</v>
      </c>
      <c r="N265" s="24"/>
      <c r="O265" s="24">
        <f t="shared" si="1293"/>
        <v>2753.122192</v>
      </c>
      <c r="P265" s="24">
        <f t="shared" si="1294"/>
        <v>5506.244384</v>
      </c>
      <c r="Q265" s="24">
        <f t="shared" si="1295"/>
        <v>18354.14795</v>
      </c>
      <c r="R265" s="24">
        <f t="shared" si="1296"/>
        <v>36708.29589</v>
      </c>
      <c r="S265" s="24">
        <f t="shared" si="1297"/>
        <v>377177.7403</v>
      </c>
      <c r="AG265" s="26">
        <v>9940.0</v>
      </c>
      <c r="AH265" s="27">
        <f t="shared" ref="AH265:AI265" si="1308">AH264</f>
        <v>0.08</v>
      </c>
      <c r="AI265" s="27">
        <f t="shared" si="1308"/>
        <v>0.08</v>
      </c>
      <c r="AJ265" s="28">
        <f t="shared" si="1298"/>
        <v>10735.2</v>
      </c>
      <c r="AL265" s="26">
        <f t="shared" si="1299"/>
        <v>257664</v>
      </c>
      <c r="AM265" s="26" t="str">
        <f t="shared" si="1300"/>
        <v/>
      </c>
      <c r="AN265" s="26">
        <f t="shared" si="1301"/>
        <v>25766.4</v>
      </c>
      <c r="AO265" s="26">
        <f t="shared" si="1302"/>
        <v>25766.4</v>
      </c>
      <c r="AP265" s="26">
        <f t="shared" si="1303"/>
        <v>25766.4</v>
      </c>
      <c r="AQ265" s="26">
        <f t="shared" si="1304"/>
        <v>5506.244384</v>
      </c>
      <c r="AR265" s="26">
        <f t="shared" si="1305"/>
        <v>36708.29589</v>
      </c>
      <c r="AX265" s="29">
        <f t="shared" ref="AX265:BA265" si="1309">H265/2</f>
        <v>5368</v>
      </c>
      <c r="AY265" s="29">
        <f t="shared" si="1309"/>
        <v>536.8</v>
      </c>
      <c r="AZ265" s="29">
        <f t="shared" si="1309"/>
        <v>536.8</v>
      </c>
      <c r="BA265" s="29">
        <f t="shared" si="1309"/>
        <v>536.8</v>
      </c>
      <c r="BB265" s="29">
        <f t="shared" ref="BB265:BE265" si="1310">H265/2*($E265)</f>
        <v>10736</v>
      </c>
      <c r="BC265" s="29">
        <f t="shared" si="1310"/>
        <v>1073.6</v>
      </c>
      <c r="BD265" s="29">
        <f t="shared" si="1310"/>
        <v>1073.6</v>
      </c>
      <c r="BE265" s="29">
        <f t="shared" si="1310"/>
        <v>1073.6</v>
      </c>
      <c r="BG265" s="29">
        <f t="shared" si="25"/>
        <v>6441.6</v>
      </c>
      <c r="BH265" s="29">
        <f t="shared" si="428"/>
        <v>77299.2</v>
      </c>
    </row>
    <row r="266" ht="24.75" customHeight="1">
      <c r="A266" s="21" t="s">
        <v>29</v>
      </c>
      <c r="B266" s="21">
        <v>1.0</v>
      </c>
      <c r="C266" s="22" t="s">
        <v>285</v>
      </c>
      <c r="D266" s="23" t="s">
        <v>290</v>
      </c>
      <c r="E266" s="21">
        <v>1.0</v>
      </c>
      <c r="F266" s="21">
        <v>1.0</v>
      </c>
      <c r="G266" s="24">
        <f t="shared" si="1287"/>
        <v>549.7610959</v>
      </c>
      <c r="H266" s="24">
        <f t="shared" si="1288"/>
        <v>12863</v>
      </c>
      <c r="I266" s="24">
        <f t="shared" si="1289"/>
        <v>1286.3</v>
      </c>
      <c r="J266" s="24">
        <f t="shared" si="1290"/>
        <v>1286.3</v>
      </c>
      <c r="K266" s="24">
        <f t="shared" si="1291"/>
        <v>1286.3</v>
      </c>
      <c r="L266" s="24">
        <f t="shared" si="1292"/>
        <v>200662.8</v>
      </c>
      <c r="M266" s="24">
        <v>0.0</v>
      </c>
      <c r="N266" s="24"/>
      <c r="O266" s="24">
        <f t="shared" si="1293"/>
        <v>3298.566575</v>
      </c>
      <c r="P266" s="24">
        <f t="shared" si="1294"/>
        <v>3298.566575</v>
      </c>
      <c r="Q266" s="24">
        <f t="shared" si="1295"/>
        <v>21990.44384</v>
      </c>
      <c r="R266" s="24">
        <f t="shared" si="1296"/>
        <v>21990.44384</v>
      </c>
      <c r="S266" s="24">
        <f t="shared" si="1297"/>
        <v>225951.8104</v>
      </c>
      <c r="AG266" s="26">
        <v>11910.0</v>
      </c>
      <c r="AH266" s="27">
        <f t="shared" ref="AH266:AI266" si="1311">AH265</f>
        <v>0.08</v>
      </c>
      <c r="AI266" s="27">
        <f t="shared" si="1311"/>
        <v>0.08</v>
      </c>
      <c r="AJ266" s="28">
        <f t="shared" si="1298"/>
        <v>12862.8</v>
      </c>
      <c r="AL266" s="26">
        <f t="shared" si="1299"/>
        <v>154356</v>
      </c>
      <c r="AM266" s="26" t="str">
        <f t="shared" si="1300"/>
        <v/>
      </c>
      <c r="AN266" s="26">
        <f t="shared" si="1301"/>
        <v>15435.6</v>
      </c>
      <c r="AO266" s="26">
        <f t="shared" si="1302"/>
        <v>15435.6</v>
      </c>
      <c r="AP266" s="26">
        <f t="shared" si="1303"/>
        <v>15435.6</v>
      </c>
      <c r="AQ266" s="26">
        <f t="shared" si="1304"/>
        <v>3298.566575</v>
      </c>
      <c r="AR266" s="26">
        <f t="shared" si="1305"/>
        <v>21990.44384</v>
      </c>
      <c r="AX266" s="29">
        <f t="shared" ref="AX266:BA266" si="1312">H266/2</f>
        <v>6431.5</v>
      </c>
      <c r="AY266" s="29">
        <f t="shared" si="1312"/>
        <v>643.15</v>
      </c>
      <c r="AZ266" s="29">
        <f t="shared" si="1312"/>
        <v>643.15</v>
      </c>
      <c r="BA266" s="29">
        <f t="shared" si="1312"/>
        <v>643.15</v>
      </c>
      <c r="BB266" s="29">
        <f t="shared" ref="BB266:BE266" si="1313">H266/2*($E266)</f>
        <v>6431.5</v>
      </c>
      <c r="BC266" s="29">
        <f t="shared" si="1313"/>
        <v>643.15</v>
      </c>
      <c r="BD266" s="29">
        <f t="shared" si="1313"/>
        <v>643.15</v>
      </c>
      <c r="BE266" s="29">
        <f t="shared" si="1313"/>
        <v>643.15</v>
      </c>
      <c r="BG266" s="29">
        <f t="shared" si="25"/>
        <v>3858.9</v>
      </c>
      <c r="BH266" s="29">
        <f t="shared" si="428"/>
        <v>46306.8</v>
      </c>
    </row>
    <row r="267" ht="24.75" customHeight="1">
      <c r="A267" s="21" t="s">
        <v>29</v>
      </c>
      <c r="B267" s="21">
        <v>1.0</v>
      </c>
      <c r="C267" s="22" t="s">
        <v>285</v>
      </c>
      <c r="D267" s="23" t="s">
        <v>291</v>
      </c>
      <c r="E267" s="21">
        <v>1.0</v>
      </c>
      <c r="F267" s="21">
        <v>1.0</v>
      </c>
      <c r="G267" s="24">
        <f t="shared" si="1287"/>
        <v>483.3008219</v>
      </c>
      <c r="H267" s="24">
        <f t="shared" si="1288"/>
        <v>11308</v>
      </c>
      <c r="I267" s="24">
        <f t="shared" si="1289"/>
        <v>1130.8</v>
      </c>
      <c r="J267" s="24">
        <f t="shared" si="1290"/>
        <v>1130.8</v>
      </c>
      <c r="K267" s="24">
        <f t="shared" si="1291"/>
        <v>1130.8</v>
      </c>
      <c r="L267" s="24">
        <f t="shared" si="1292"/>
        <v>176404.8</v>
      </c>
      <c r="M267" s="24">
        <v>0.0</v>
      </c>
      <c r="N267" s="24"/>
      <c r="O267" s="24">
        <f t="shared" si="1293"/>
        <v>2899.804932</v>
      </c>
      <c r="P267" s="24">
        <f t="shared" si="1294"/>
        <v>2899.804932</v>
      </c>
      <c r="Q267" s="24">
        <f t="shared" si="1295"/>
        <v>19332.03288</v>
      </c>
      <c r="R267" s="24">
        <f t="shared" si="1296"/>
        <v>19332.03288</v>
      </c>
      <c r="S267" s="24">
        <f>L267+((M267*12)+O267+Q267)*E267</f>
        <v>198636.6378</v>
      </c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6">
        <v>10470.0</v>
      </c>
      <c r="AH267" s="27">
        <v>0.08</v>
      </c>
      <c r="AI267" s="27">
        <f>AI50</f>
        <v>0.08</v>
      </c>
      <c r="AJ267" s="28">
        <f t="shared" si="1298"/>
        <v>11307.6</v>
      </c>
      <c r="AK267" s="25"/>
      <c r="AL267" s="26">
        <f t="shared" si="1299"/>
        <v>135696</v>
      </c>
      <c r="AM267" s="26" t="str">
        <f t="shared" si="1300"/>
        <v/>
      </c>
      <c r="AN267" s="26">
        <f t="shared" si="1301"/>
        <v>13569.6</v>
      </c>
      <c r="AO267" s="26">
        <f t="shared" si="1302"/>
        <v>13569.6</v>
      </c>
      <c r="AP267" s="26">
        <f t="shared" si="1303"/>
        <v>13569.6</v>
      </c>
      <c r="AQ267" s="26">
        <f t="shared" si="1304"/>
        <v>2899.804932</v>
      </c>
      <c r="AR267" s="26">
        <f t="shared" si="1305"/>
        <v>19332.03288</v>
      </c>
      <c r="AX267" s="29">
        <f t="shared" ref="AX267:BA267" si="1314">H267/2</f>
        <v>5654</v>
      </c>
      <c r="AY267" s="29">
        <f t="shared" si="1314"/>
        <v>565.4</v>
      </c>
      <c r="AZ267" s="29">
        <f t="shared" si="1314"/>
        <v>565.4</v>
      </c>
      <c r="BA267" s="29">
        <f t="shared" si="1314"/>
        <v>565.4</v>
      </c>
      <c r="BB267" s="29">
        <f t="shared" ref="BB267:BE267" si="1315">H267/2*($E267)</f>
        <v>5654</v>
      </c>
      <c r="BC267" s="29">
        <f t="shared" si="1315"/>
        <v>565.4</v>
      </c>
      <c r="BD267" s="29">
        <f t="shared" si="1315"/>
        <v>565.4</v>
      </c>
      <c r="BE267" s="29">
        <f t="shared" si="1315"/>
        <v>565.4</v>
      </c>
      <c r="BG267" s="29">
        <f t="shared" si="25"/>
        <v>3392.4</v>
      </c>
      <c r="BH267" s="29">
        <f t="shared" si="428"/>
        <v>40708.8</v>
      </c>
    </row>
    <row r="268" ht="24.75" customHeight="1">
      <c r="A268" s="21" t="s">
        <v>36</v>
      </c>
      <c r="B268" s="21">
        <v>2.0</v>
      </c>
      <c r="C268" s="22" t="s">
        <v>285</v>
      </c>
      <c r="D268" s="23" t="s">
        <v>61</v>
      </c>
      <c r="E268" s="21">
        <v>1.0</v>
      </c>
      <c r="F268" s="21">
        <v>2.0</v>
      </c>
      <c r="G268" s="24">
        <f t="shared" si="1287"/>
        <v>333.0706849</v>
      </c>
      <c r="H268" s="24">
        <f t="shared" si="1288"/>
        <v>7793</v>
      </c>
      <c r="I268" s="24">
        <f t="shared" si="1289"/>
        <v>779.3</v>
      </c>
      <c r="J268" s="24">
        <f t="shared" si="1290"/>
        <v>779.3</v>
      </c>
      <c r="K268" s="24">
        <f t="shared" si="1291"/>
        <v>779.3</v>
      </c>
      <c r="L268" s="24">
        <f t="shared" si="1292"/>
        <v>121570.8</v>
      </c>
      <c r="M268" s="24">
        <v>0.0</v>
      </c>
      <c r="N268" s="24"/>
      <c r="O268" s="24">
        <f t="shared" si="1293"/>
        <v>1998.42411</v>
      </c>
      <c r="P268" s="24">
        <f t="shared" si="1294"/>
        <v>1998.42411</v>
      </c>
      <c r="Q268" s="24">
        <f t="shared" si="1295"/>
        <v>11273.16164</v>
      </c>
      <c r="R268" s="24">
        <f t="shared" si="1296"/>
        <v>11273.16164</v>
      </c>
      <c r="S268" s="24">
        <f>(((H268*12)+(I268*12)+(J268*12)+(K268*12)+(M268*12)+O268+Q268))*E268</f>
        <v>134842.3858</v>
      </c>
      <c r="AG268" s="26">
        <v>7215.0</v>
      </c>
      <c r="AH268" s="27">
        <f t="shared" ref="AH268:AI268" si="1316">AH266</f>
        <v>0.08</v>
      </c>
      <c r="AI268" s="27">
        <f t="shared" si="1316"/>
        <v>0.08</v>
      </c>
      <c r="AJ268" s="28">
        <f t="shared" si="1298"/>
        <v>7792.2</v>
      </c>
      <c r="AL268" s="26" t="str">
        <f t="shared" si="1299"/>
        <v/>
      </c>
      <c r="AM268" s="26">
        <f t="shared" si="1300"/>
        <v>93516</v>
      </c>
      <c r="AN268" s="26">
        <f t="shared" si="1301"/>
        <v>9351.6</v>
      </c>
      <c r="AO268" s="26">
        <f t="shared" si="1302"/>
        <v>9351.6</v>
      </c>
      <c r="AP268" s="26">
        <f t="shared" si="1303"/>
        <v>9351.6</v>
      </c>
      <c r="AQ268" s="26">
        <f t="shared" si="1304"/>
        <v>1998.42411</v>
      </c>
      <c r="AR268" s="26">
        <f t="shared" si="1305"/>
        <v>11273.16164</v>
      </c>
      <c r="AX268" s="29">
        <f t="shared" ref="AX268:BA268" si="1317">H268/2</f>
        <v>3896.5</v>
      </c>
      <c r="AY268" s="29">
        <f t="shared" si="1317"/>
        <v>389.65</v>
      </c>
      <c r="AZ268" s="29">
        <f t="shared" si="1317"/>
        <v>389.65</v>
      </c>
      <c r="BA268" s="29">
        <f t="shared" si="1317"/>
        <v>389.65</v>
      </c>
      <c r="BB268" s="29">
        <f t="shared" ref="BB268:BE268" si="1318">H268/2*($E268)</f>
        <v>3896.5</v>
      </c>
      <c r="BC268" s="29">
        <f t="shared" si="1318"/>
        <v>389.65</v>
      </c>
      <c r="BD268" s="29">
        <f t="shared" si="1318"/>
        <v>389.65</v>
      </c>
      <c r="BE268" s="29">
        <f t="shared" si="1318"/>
        <v>389.65</v>
      </c>
      <c r="BG268" s="29">
        <f t="shared" si="25"/>
        <v>2337.9</v>
      </c>
      <c r="BH268" s="29">
        <f t="shared" si="428"/>
        <v>28054.8</v>
      </c>
    </row>
    <row r="269" ht="24.75" customHeight="1">
      <c r="A269" s="31"/>
      <c r="B269" s="32"/>
      <c r="C269" s="15" t="s">
        <v>292</v>
      </c>
      <c r="D269" s="16" t="s">
        <v>293</v>
      </c>
      <c r="E269" s="16"/>
      <c r="F269" s="32"/>
      <c r="G269" s="16"/>
      <c r="H269" s="16"/>
      <c r="I269" s="16"/>
      <c r="J269" s="16"/>
      <c r="K269" s="16"/>
      <c r="L269" s="16"/>
      <c r="M269" s="33"/>
      <c r="N269" s="33"/>
      <c r="O269" s="33" t="str">
        <f>IF(G269="","",((G269*20)*0.3))</f>
        <v/>
      </c>
      <c r="P269" s="33"/>
      <c r="Q269" s="33"/>
      <c r="R269" s="33"/>
      <c r="S269" s="34"/>
      <c r="AG269" s="25"/>
      <c r="AH269" s="27"/>
      <c r="AI269" s="27"/>
      <c r="AJ269" s="28"/>
      <c r="AL269" s="35">
        <f t="shared" ref="AL269:AR269" si="1319">SUM(AL263:AL268)</f>
        <v>1018980</v>
      </c>
      <c r="AM269" s="35">
        <f t="shared" si="1319"/>
        <v>93516</v>
      </c>
      <c r="AN269" s="35">
        <f t="shared" si="1319"/>
        <v>111249.6</v>
      </c>
      <c r="AO269" s="35">
        <f t="shared" si="1319"/>
        <v>111249.6</v>
      </c>
      <c r="AP269" s="35">
        <f t="shared" si="1319"/>
        <v>111249.6</v>
      </c>
      <c r="AQ269" s="35">
        <f t="shared" si="1319"/>
        <v>23773.88712</v>
      </c>
      <c r="AR269" s="35">
        <f t="shared" si="1319"/>
        <v>156442.9151</v>
      </c>
      <c r="AS269" s="35">
        <f>SUM(AL269:AR269)</f>
        <v>1626461.602</v>
      </c>
      <c r="AT269" s="35">
        <f>SUM(S263:S268)</f>
        <v>1626461.602</v>
      </c>
      <c r="AU269" s="35">
        <f>AS269-AT269</f>
        <v>0.0000000002328306437</v>
      </c>
      <c r="AX269" s="29">
        <f t="shared" ref="AX269:BA269" si="1320">H269/2</f>
        <v>0</v>
      </c>
      <c r="AY269" s="29">
        <f t="shared" si="1320"/>
        <v>0</v>
      </c>
      <c r="AZ269" s="29">
        <f t="shared" si="1320"/>
        <v>0</v>
      </c>
      <c r="BA269" s="29">
        <f t="shared" si="1320"/>
        <v>0</v>
      </c>
      <c r="BB269" s="29">
        <f t="shared" ref="BB269:BE269" si="1321">SUM(BB263:BB268)</f>
        <v>46354</v>
      </c>
      <c r="BC269" s="29">
        <f t="shared" si="1321"/>
        <v>4635.4</v>
      </c>
      <c r="BD269" s="29">
        <f t="shared" si="1321"/>
        <v>4635.4</v>
      </c>
      <c r="BE269" s="29">
        <f t="shared" si="1321"/>
        <v>4635.4</v>
      </c>
      <c r="BG269" s="29">
        <f t="shared" si="25"/>
        <v>0</v>
      </c>
      <c r="BH269" s="29">
        <f t="shared" si="428"/>
        <v>0</v>
      </c>
    </row>
    <row r="270" ht="24.75" customHeight="1">
      <c r="A270" s="21" t="s">
        <v>29</v>
      </c>
      <c r="B270" s="21">
        <v>1.0</v>
      </c>
      <c r="C270" s="22" t="s">
        <v>292</v>
      </c>
      <c r="D270" s="23" t="s">
        <v>294</v>
      </c>
      <c r="E270" s="21">
        <v>1.0</v>
      </c>
      <c r="F270" s="21">
        <v>1.0</v>
      </c>
      <c r="G270" s="24">
        <f t="shared" ref="G270:G274" si="1324">(((SUM(H270:K270))*12)/365)</f>
        <v>491.5068493</v>
      </c>
      <c r="H270" s="24">
        <v>11500.0</v>
      </c>
      <c r="I270" s="24">
        <f t="shared" ref="I270:I274" si="1325">H270*0.1</f>
        <v>1150</v>
      </c>
      <c r="J270" s="24">
        <f t="shared" ref="J270:J274" si="1326">H270*0.1</f>
        <v>1150</v>
      </c>
      <c r="K270" s="24">
        <f t="shared" ref="K270:K274" si="1327">H270*0.1</f>
        <v>1150</v>
      </c>
      <c r="L270" s="24">
        <f t="shared" ref="L270:L274" si="1328">((H270+I270+J270+K270)*12)*E270</f>
        <v>179400</v>
      </c>
      <c r="M270" s="24">
        <v>0.0</v>
      </c>
      <c r="N270" s="24"/>
      <c r="O270" s="24">
        <f t="shared" ref="O270:O274" si="1329">IF(G270="","",((G270*20)*30%))</f>
        <v>2949.041096</v>
      </c>
      <c r="P270" s="24">
        <f t="shared" ref="P270:P274" si="1330">O270*E270</f>
        <v>2949.041096</v>
      </c>
      <c r="Q270" s="24">
        <f t="shared" ref="Q270:Q274" si="1331">IF(B270=1,(G270*40),(((((H270+I270)*12)/365)*40)))</f>
        <v>19660.27397</v>
      </c>
      <c r="R270" s="24">
        <f t="shared" ref="R270:R274" si="1332">Q270*E270</f>
        <v>19660.27397</v>
      </c>
      <c r="S270" s="24">
        <f t="shared" ref="S270:S274" si="1333">(((H270*12)+(I270*12)+(J270*12)+(K270*12)+(M270*12)+O270+Q270))*E270</f>
        <v>202009.3151</v>
      </c>
      <c r="AG270" s="26">
        <v>11300.0</v>
      </c>
      <c r="AH270" s="27">
        <v>0.0</v>
      </c>
      <c r="AI270" s="27">
        <f>AI268</f>
        <v>0.08</v>
      </c>
      <c r="AJ270" s="28">
        <f t="shared" ref="AJ270:AJ274" si="1334">IF(B270=1,((AG270*AH270)+AG270),((AG270*AI270)+AG270))</f>
        <v>11300</v>
      </c>
      <c r="AL270" s="26">
        <f t="shared" ref="AL270:AL274" si="1335">IF(B270=1,((E270*H270)*12),"")</f>
        <v>138000</v>
      </c>
      <c r="AM270" s="26" t="str">
        <f t="shared" ref="AM270:AM274" si="1336">IF(B270=2,((E270*H270)*12),"")</f>
        <v/>
      </c>
      <c r="AN270" s="26">
        <f t="shared" ref="AN270:AN274" si="1337">((I270*12)*E270)</f>
        <v>13800</v>
      </c>
      <c r="AO270" s="26">
        <f t="shared" ref="AO270:AO274" si="1338">((J270*12)*E270)</f>
        <v>13800</v>
      </c>
      <c r="AP270" s="26">
        <f t="shared" ref="AP270:AP274" si="1339">((K270*12)*E270)</f>
        <v>13800</v>
      </c>
      <c r="AQ270" s="26">
        <f t="shared" ref="AQ270:AQ274" si="1340">O270*E270</f>
        <v>2949.041096</v>
      </c>
      <c r="AR270" s="26">
        <f t="shared" ref="AR270:AR274" si="1341">E270*Q270</f>
        <v>19660.27397</v>
      </c>
      <c r="AX270" s="29">
        <f t="shared" ref="AX270:BA270" si="1322">H270/2</f>
        <v>5750</v>
      </c>
      <c r="AY270" s="29">
        <f t="shared" si="1322"/>
        <v>575</v>
      </c>
      <c r="AZ270" s="29">
        <f t="shared" si="1322"/>
        <v>575</v>
      </c>
      <c r="BA270" s="29">
        <f t="shared" si="1322"/>
        <v>575</v>
      </c>
      <c r="BB270" s="29">
        <f t="shared" ref="BB270:BE270" si="1323">H270/2*($E270)</f>
        <v>5750</v>
      </c>
      <c r="BC270" s="29">
        <f t="shared" si="1323"/>
        <v>575</v>
      </c>
      <c r="BD270" s="29">
        <f t="shared" si="1323"/>
        <v>575</v>
      </c>
      <c r="BE270" s="29">
        <f t="shared" si="1323"/>
        <v>575</v>
      </c>
      <c r="BG270" s="29">
        <f t="shared" si="25"/>
        <v>3450</v>
      </c>
      <c r="BH270" s="29">
        <f t="shared" si="428"/>
        <v>41400</v>
      </c>
    </row>
    <row r="271" ht="24.75" customHeight="1">
      <c r="A271" s="21" t="s">
        <v>36</v>
      </c>
      <c r="B271" s="21">
        <v>2.0</v>
      </c>
      <c r="C271" s="22" t="s">
        <v>292</v>
      </c>
      <c r="D271" s="23" t="s">
        <v>38</v>
      </c>
      <c r="E271" s="21">
        <v>1.0</v>
      </c>
      <c r="F271" s="21">
        <v>2.0</v>
      </c>
      <c r="G271" s="24">
        <f t="shared" si="1324"/>
        <v>313.8805479</v>
      </c>
      <c r="H271" s="24">
        <f t="shared" ref="H271:H274" si="1344">ROUNDUP(AJ271,0)</f>
        <v>7344</v>
      </c>
      <c r="I271" s="24">
        <f t="shared" si="1325"/>
        <v>734.4</v>
      </c>
      <c r="J271" s="24">
        <f t="shared" si="1326"/>
        <v>734.4</v>
      </c>
      <c r="K271" s="24">
        <f t="shared" si="1327"/>
        <v>734.4</v>
      </c>
      <c r="L271" s="24">
        <f t="shared" si="1328"/>
        <v>114566.4</v>
      </c>
      <c r="M271" s="24">
        <v>0.0</v>
      </c>
      <c r="N271" s="24"/>
      <c r="O271" s="24">
        <f t="shared" si="1329"/>
        <v>1883.283288</v>
      </c>
      <c r="P271" s="24">
        <f t="shared" si="1330"/>
        <v>1883.283288</v>
      </c>
      <c r="Q271" s="24">
        <f t="shared" si="1331"/>
        <v>10623.64932</v>
      </c>
      <c r="R271" s="24">
        <f t="shared" si="1332"/>
        <v>10623.64932</v>
      </c>
      <c r="S271" s="24">
        <f t="shared" si="1333"/>
        <v>127073.3326</v>
      </c>
      <c r="AG271" s="26">
        <v>6800.0</v>
      </c>
      <c r="AH271" s="27">
        <v>0.08</v>
      </c>
      <c r="AI271" s="27">
        <f>AI270</f>
        <v>0.08</v>
      </c>
      <c r="AJ271" s="28">
        <f t="shared" si="1334"/>
        <v>7344</v>
      </c>
      <c r="AL271" s="26" t="str">
        <f t="shared" si="1335"/>
        <v/>
      </c>
      <c r="AM271" s="26">
        <f t="shared" si="1336"/>
        <v>88128</v>
      </c>
      <c r="AN271" s="26">
        <f t="shared" si="1337"/>
        <v>8812.8</v>
      </c>
      <c r="AO271" s="26">
        <f t="shared" si="1338"/>
        <v>8812.8</v>
      </c>
      <c r="AP271" s="26">
        <f t="shared" si="1339"/>
        <v>8812.8</v>
      </c>
      <c r="AQ271" s="26">
        <f t="shared" si="1340"/>
        <v>1883.283288</v>
      </c>
      <c r="AR271" s="26">
        <f t="shared" si="1341"/>
        <v>10623.64932</v>
      </c>
      <c r="AX271" s="29">
        <f t="shared" ref="AX271:BA271" si="1342">H271/2</f>
        <v>3672</v>
      </c>
      <c r="AY271" s="29">
        <f t="shared" si="1342"/>
        <v>367.2</v>
      </c>
      <c r="AZ271" s="29">
        <f t="shared" si="1342"/>
        <v>367.2</v>
      </c>
      <c r="BA271" s="29">
        <f t="shared" si="1342"/>
        <v>367.2</v>
      </c>
      <c r="BB271" s="29">
        <f t="shared" ref="BB271:BE271" si="1343">H271/2*($E271)</f>
        <v>3672</v>
      </c>
      <c r="BC271" s="29">
        <f t="shared" si="1343"/>
        <v>367.2</v>
      </c>
      <c r="BD271" s="29">
        <f t="shared" si="1343"/>
        <v>367.2</v>
      </c>
      <c r="BE271" s="29">
        <f t="shared" si="1343"/>
        <v>367.2</v>
      </c>
      <c r="BG271" s="29">
        <f t="shared" si="25"/>
        <v>2203.2</v>
      </c>
      <c r="BH271" s="29">
        <f t="shared" si="428"/>
        <v>26438.4</v>
      </c>
    </row>
    <row r="272" ht="24.75" customHeight="1">
      <c r="A272" s="21" t="s">
        <v>36</v>
      </c>
      <c r="B272" s="21">
        <v>2.0</v>
      </c>
      <c r="C272" s="22" t="s">
        <v>292</v>
      </c>
      <c r="D272" s="23" t="s">
        <v>295</v>
      </c>
      <c r="E272" s="21">
        <v>1.0</v>
      </c>
      <c r="F272" s="21">
        <v>2.0</v>
      </c>
      <c r="G272" s="24">
        <f t="shared" si="1324"/>
        <v>313.8805479</v>
      </c>
      <c r="H272" s="24">
        <f t="shared" si="1344"/>
        <v>7344</v>
      </c>
      <c r="I272" s="24">
        <f t="shared" si="1325"/>
        <v>734.4</v>
      </c>
      <c r="J272" s="24">
        <f t="shared" si="1326"/>
        <v>734.4</v>
      </c>
      <c r="K272" s="24">
        <f t="shared" si="1327"/>
        <v>734.4</v>
      </c>
      <c r="L272" s="24">
        <f t="shared" si="1328"/>
        <v>114566.4</v>
      </c>
      <c r="M272" s="24">
        <v>0.0</v>
      </c>
      <c r="N272" s="24"/>
      <c r="O272" s="24">
        <f t="shared" si="1329"/>
        <v>1883.283288</v>
      </c>
      <c r="P272" s="24">
        <f t="shared" si="1330"/>
        <v>1883.283288</v>
      </c>
      <c r="Q272" s="24">
        <f t="shared" si="1331"/>
        <v>10623.64932</v>
      </c>
      <c r="R272" s="24">
        <f t="shared" si="1332"/>
        <v>10623.64932</v>
      </c>
      <c r="S272" s="24">
        <f t="shared" si="1333"/>
        <v>127073.3326</v>
      </c>
      <c r="AG272" s="26">
        <v>6800.0</v>
      </c>
      <c r="AH272" s="27">
        <f t="shared" ref="AH272:AI272" si="1345">AH271</f>
        <v>0.08</v>
      </c>
      <c r="AI272" s="27">
        <f t="shared" si="1345"/>
        <v>0.08</v>
      </c>
      <c r="AJ272" s="28">
        <f t="shared" si="1334"/>
        <v>7344</v>
      </c>
      <c r="AL272" s="26" t="str">
        <f t="shared" si="1335"/>
        <v/>
      </c>
      <c r="AM272" s="26">
        <f t="shared" si="1336"/>
        <v>88128</v>
      </c>
      <c r="AN272" s="26">
        <f t="shared" si="1337"/>
        <v>8812.8</v>
      </c>
      <c r="AO272" s="26">
        <f t="shared" si="1338"/>
        <v>8812.8</v>
      </c>
      <c r="AP272" s="26">
        <f t="shared" si="1339"/>
        <v>8812.8</v>
      </c>
      <c r="AQ272" s="26">
        <f t="shared" si="1340"/>
        <v>1883.283288</v>
      </c>
      <c r="AR272" s="26">
        <f t="shared" si="1341"/>
        <v>10623.64932</v>
      </c>
      <c r="AX272" s="29">
        <f t="shared" ref="AX272:BA272" si="1346">H272/2</f>
        <v>3672</v>
      </c>
      <c r="AY272" s="29">
        <f t="shared" si="1346"/>
        <v>367.2</v>
      </c>
      <c r="AZ272" s="29">
        <f t="shared" si="1346"/>
        <v>367.2</v>
      </c>
      <c r="BA272" s="29">
        <f t="shared" si="1346"/>
        <v>367.2</v>
      </c>
      <c r="BB272" s="29">
        <f t="shared" ref="BB272:BE272" si="1347">H272/2*($E272)</f>
        <v>3672</v>
      </c>
      <c r="BC272" s="29">
        <f t="shared" si="1347"/>
        <v>367.2</v>
      </c>
      <c r="BD272" s="29">
        <f t="shared" si="1347"/>
        <v>367.2</v>
      </c>
      <c r="BE272" s="29">
        <f t="shared" si="1347"/>
        <v>367.2</v>
      </c>
      <c r="BG272" s="29">
        <f t="shared" si="25"/>
        <v>2203.2</v>
      </c>
      <c r="BH272" s="29">
        <f t="shared" si="428"/>
        <v>26438.4</v>
      </c>
    </row>
    <row r="273" ht="24.75" customHeight="1">
      <c r="A273" s="21" t="s">
        <v>36</v>
      </c>
      <c r="B273" s="21">
        <v>2.0</v>
      </c>
      <c r="C273" s="22" t="s">
        <v>292</v>
      </c>
      <c r="D273" s="23" t="s">
        <v>157</v>
      </c>
      <c r="E273" s="21">
        <v>11.0</v>
      </c>
      <c r="F273" s="21">
        <v>2.0</v>
      </c>
      <c r="G273" s="24">
        <f t="shared" si="1324"/>
        <v>263.1057534</v>
      </c>
      <c r="H273" s="24">
        <f t="shared" si="1344"/>
        <v>6156</v>
      </c>
      <c r="I273" s="24">
        <f t="shared" si="1325"/>
        <v>615.6</v>
      </c>
      <c r="J273" s="24">
        <f t="shared" si="1326"/>
        <v>615.6</v>
      </c>
      <c r="K273" s="24">
        <f t="shared" si="1327"/>
        <v>615.6</v>
      </c>
      <c r="L273" s="24">
        <f t="shared" si="1328"/>
        <v>1056369.6</v>
      </c>
      <c r="M273" s="24">
        <v>0.0</v>
      </c>
      <c r="N273" s="24"/>
      <c r="O273" s="24">
        <f t="shared" si="1329"/>
        <v>1578.634521</v>
      </c>
      <c r="P273" s="24">
        <f t="shared" si="1330"/>
        <v>17364.97973</v>
      </c>
      <c r="Q273" s="24">
        <f t="shared" si="1331"/>
        <v>8905.117808</v>
      </c>
      <c r="R273" s="24">
        <f t="shared" si="1332"/>
        <v>97956.29589</v>
      </c>
      <c r="S273" s="24">
        <f t="shared" si="1333"/>
        <v>1171690.876</v>
      </c>
      <c r="AG273" s="26">
        <v>5700.0</v>
      </c>
      <c r="AH273" s="27">
        <f t="shared" ref="AH273:AI273" si="1348">AH272</f>
        <v>0.08</v>
      </c>
      <c r="AI273" s="27">
        <f t="shared" si="1348"/>
        <v>0.08</v>
      </c>
      <c r="AJ273" s="28">
        <f t="shared" si="1334"/>
        <v>6156</v>
      </c>
      <c r="AL273" s="26" t="str">
        <f t="shared" si="1335"/>
        <v/>
      </c>
      <c r="AM273" s="26">
        <f t="shared" si="1336"/>
        <v>812592</v>
      </c>
      <c r="AN273" s="26">
        <f t="shared" si="1337"/>
        <v>81259.2</v>
      </c>
      <c r="AO273" s="26">
        <f t="shared" si="1338"/>
        <v>81259.2</v>
      </c>
      <c r="AP273" s="26">
        <f t="shared" si="1339"/>
        <v>81259.2</v>
      </c>
      <c r="AQ273" s="26">
        <f t="shared" si="1340"/>
        <v>17364.97973</v>
      </c>
      <c r="AR273" s="26">
        <f t="shared" si="1341"/>
        <v>97956.29589</v>
      </c>
      <c r="AX273" s="29">
        <f t="shared" ref="AX273:BA273" si="1349">H273/2</f>
        <v>3078</v>
      </c>
      <c r="AY273" s="29">
        <f t="shared" si="1349"/>
        <v>307.8</v>
      </c>
      <c r="AZ273" s="29">
        <f t="shared" si="1349"/>
        <v>307.8</v>
      </c>
      <c r="BA273" s="29">
        <f t="shared" si="1349"/>
        <v>307.8</v>
      </c>
      <c r="BB273" s="29">
        <f t="shared" ref="BB273:BE273" si="1350">H273/2*($E273)</f>
        <v>33858</v>
      </c>
      <c r="BC273" s="29">
        <f t="shared" si="1350"/>
        <v>3385.8</v>
      </c>
      <c r="BD273" s="29">
        <f t="shared" si="1350"/>
        <v>3385.8</v>
      </c>
      <c r="BE273" s="29">
        <f t="shared" si="1350"/>
        <v>3385.8</v>
      </c>
      <c r="BG273" s="29">
        <f t="shared" si="25"/>
        <v>20314.8</v>
      </c>
      <c r="BH273" s="29">
        <f t="shared" si="428"/>
        <v>243777.6</v>
      </c>
    </row>
    <row r="274" ht="24.75" customHeight="1">
      <c r="A274" s="21" t="s">
        <v>36</v>
      </c>
      <c r="B274" s="21">
        <v>2.0</v>
      </c>
      <c r="C274" s="22" t="s">
        <v>292</v>
      </c>
      <c r="D274" s="23" t="s">
        <v>296</v>
      </c>
      <c r="E274" s="21">
        <v>6.0</v>
      </c>
      <c r="F274" s="21">
        <v>2.0</v>
      </c>
      <c r="G274" s="24">
        <f t="shared" si="1324"/>
        <v>263.1057534</v>
      </c>
      <c r="H274" s="24">
        <f t="shared" si="1344"/>
        <v>6156</v>
      </c>
      <c r="I274" s="24">
        <f t="shared" si="1325"/>
        <v>615.6</v>
      </c>
      <c r="J274" s="24">
        <f t="shared" si="1326"/>
        <v>615.6</v>
      </c>
      <c r="K274" s="24">
        <f t="shared" si="1327"/>
        <v>615.6</v>
      </c>
      <c r="L274" s="24">
        <f t="shared" si="1328"/>
        <v>576201.6</v>
      </c>
      <c r="M274" s="24">
        <v>0.0</v>
      </c>
      <c r="N274" s="24"/>
      <c r="O274" s="24">
        <f t="shared" si="1329"/>
        <v>1578.634521</v>
      </c>
      <c r="P274" s="24">
        <f t="shared" si="1330"/>
        <v>9471.807123</v>
      </c>
      <c r="Q274" s="24">
        <f t="shared" si="1331"/>
        <v>8905.117808</v>
      </c>
      <c r="R274" s="24">
        <f t="shared" si="1332"/>
        <v>53430.70685</v>
      </c>
      <c r="S274" s="24">
        <f t="shared" si="1333"/>
        <v>639104.114</v>
      </c>
      <c r="AG274" s="26">
        <v>5700.0</v>
      </c>
      <c r="AH274" s="27">
        <f t="shared" ref="AH274:AI274" si="1351">AH273</f>
        <v>0.08</v>
      </c>
      <c r="AI274" s="27">
        <f t="shared" si="1351"/>
        <v>0.08</v>
      </c>
      <c r="AJ274" s="28">
        <f t="shared" si="1334"/>
        <v>6156</v>
      </c>
      <c r="AL274" s="26" t="str">
        <f t="shared" si="1335"/>
        <v/>
      </c>
      <c r="AM274" s="26">
        <f t="shared" si="1336"/>
        <v>443232</v>
      </c>
      <c r="AN274" s="26">
        <f t="shared" si="1337"/>
        <v>44323.2</v>
      </c>
      <c r="AO274" s="26">
        <f t="shared" si="1338"/>
        <v>44323.2</v>
      </c>
      <c r="AP274" s="26">
        <f t="shared" si="1339"/>
        <v>44323.2</v>
      </c>
      <c r="AQ274" s="26">
        <f t="shared" si="1340"/>
        <v>9471.807123</v>
      </c>
      <c r="AR274" s="26">
        <f t="shared" si="1341"/>
        <v>53430.70685</v>
      </c>
      <c r="AX274" s="29">
        <f t="shared" ref="AX274:BA274" si="1352">H274/2</f>
        <v>3078</v>
      </c>
      <c r="AY274" s="29">
        <f t="shared" si="1352"/>
        <v>307.8</v>
      </c>
      <c r="AZ274" s="29">
        <f t="shared" si="1352"/>
        <v>307.8</v>
      </c>
      <c r="BA274" s="29">
        <f t="shared" si="1352"/>
        <v>307.8</v>
      </c>
      <c r="BB274" s="29">
        <f t="shared" ref="BB274:BE274" si="1353">H274/2*($E274)</f>
        <v>18468</v>
      </c>
      <c r="BC274" s="29">
        <f t="shared" si="1353"/>
        <v>1846.8</v>
      </c>
      <c r="BD274" s="29">
        <f t="shared" si="1353"/>
        <v>1846.8</v>
      </c>
      <c r="BE274" s="29">
        <f t="shared" si="1353"/>
        <v>1846.8</v>
      </c>
      <c r="BG274" s="29">
        <f t="shared" si="25"/>
        <v>11080.8</v>
      </c>
      <c r="BH274" s="29">
        <f t="shared" si="428"/>
        <v>132969.6</v>
      </c>
    </row>
    <row r="275" ht="24.75" customHeight="1">
      <c r="A275" s="31"/>
      <c r="B275" s="32"/>
      <c r="C275" s="15" t="s">
        <v>297</v>
      </c>
      <c r="D275" s="16" t="s">
        <v>298</v>
      </c>
      <c r="E275" s="16"/>
      <c r="F275" s="32"/>
      <c r="G275" s="16"/>
      <c r="H275" s="16"/>
      <c r="I275" s="16"/>
      <c r="J275" s="16"/>
      <c r="K275" s="16"/>
      <c r="L275" s="16"/>
      <c r="M275" s="33"/>
      <c r="N275" s="33"/>
      <c r="O275" s="33" t="str">
        <f>IF(G275="","",((G275*20)*0.3))</f>
        <v/>
      </c>
      <c r="P275" s="33"/>
      <c r="Q275" s="33"/>
      <c r="R275" s="33"/>
      <c r="S275" s="34"/>
      <c r="AG275" s="25"/>
      <c r="AH275" s="27"/>
      <c r="AI275" s="27"/>
      <c r="AJ275" s="28"/>
      <c r="AL275" s="35">
        <f t="shared" ref="AL275:AR275" si="1354">SUM(AL270:AL274)</f>
        <v>138000</v>
      </c>
      <c r="AM275" s="35">
        <f t="shared" si="1354"/>
        <v>1432080</v>
      </c>
      <c r="AN275" s="35">
        <f t="shared" si="1354"/>
        <v>157008</v>
      </c>
      <c r="AO275" s="35">
        <f t="shared" si="1354"/>
        <v>157008</v>
      </c>
      <c r="AP275" s="35">
        <f t="shared" si="1354"/>
        <v>157008</v>
      </c>
      <c r="AQ275" s="35">
        <f t="shared" si="1354"/>
        <v>33552.39452</v>
      </c>
      <c r="AR275" s="35">
        <f t="shared" si="1354"/>
        <v>192294.5753</v>
      </c>
      <c r="AS275" s="35">
        <f>SUM(AL275:AR275)</f>
        <v>2266950.97</v>
      </c>
      <c r="AT275" s="35">
        <f>SUM(S270:S274)</f>
        <v>2266950.97</v>
      </c>
      <c r="AU275" s="35">
        <f>AS275-AT275</f>
        <v>0.0000000004656612873</v>
      </c>
      <c r="AX275" s="29">
        <f t="shared" ref="AX275:BA275" si="1355">H275/2</f>
        <v>0</v>
      </c>
      <c r="AY275" s="29">
        <f t="shared" si="1355"/>
        <v>0</v>
      </c>
      <c r="AZ275" s="29">
        <f t="shared" si="1355"/>
        <v>0</v>
      </c>
      <c r="BA275" s="29">
        <f t="shared" si="1355"/>
        <v>0</v>
      </c>
      <c r="BB275" s="29">
        <f t="shared" ref="BB275:BE275" si="1356">SUM(BB270:BB274)</f>
        <v>65420</v>
      </c>
      <c r="BC275" s="29">
        <f t="shared" si="1356"/>
        <v>6542</v>
      </c>
      <c r="BD275" s="29">
        <f t="shared" si="1356"/>
        <v>6542</v>
      </c>
      <c r="BE275" s="29">
        <f t="shared" si="1356"/>
        <v>6542</v>
      </c>
      <c r="BG275" s="29">
        <f t="shared" si="25"/>
        <v>0</v>
      </c>
      <c r="BH275" s="29">
        <f t="shared" si="428"/>
        <v>0</v>
      </c>
    </row>
    <row r="276" ht="24.75" customHeight="1">
      <c r="A276" s="21" t="s">
        <v>29</v>
      </c>
      <c r="B276" s="21">
        <v>1.0</v>
      </c>
      <c r="C276" s="22" t="s">
        <v>297</v>
      </c>
      <c r="D276" s="23" t="s">
        <v>299</v>
      </c>
      <c r="E276" s="21">
        <v>1.0</v>
      </c>
      <c r="F276" s="21">
        <v>1.0</v>
      </c>
      <c r="G276" s="24">
        <f t="shared" ref="G276:G284" si="1359">(((SUM(H276:K276))*12)/365)</f>
        <v>760.7671233</v>
      </c>
      <c r="H276" s="24">
        <f>ROUNDUP(AJ276,0)</f>
        <v>17800</v>
      </c>
      <c r="I276" s="24">
        <f t="shared" ref="I276:I284" si="1360">H276*0.1</f>
        <v>1780</v>
      </c>
      <c r="J276" s="24">
        <f t="shared" ref="J276:J284" si="1361">H276*0.1</f>
        <v>1780</v>
      </c>
      <c r="K276" s="24">
        <f t="shared" ref="K276:K284" si="1362">H276*0.1</f>
        <v>1780</v>
      </c>
      <c r="L276" s="24">
        <f t="shared" ref="L276:L284" si="1363">((H276+I276+J276+K276)*12)*E276</f>
        <v>277680</v>
      </c>
      <c r="M276" s="24">
        <v>0.0</v>
      </c>
      <c r="N276" s="24"/>
      <c r="O276" s="24">
        <f t="shared" ref="O276:O284" si="1364">IF(G276="","",((G276*20)*30%))</f>
        <v>4564.60274</v>
      </c>
      <c r="P276" s="24">
        <f t="shared" ref="P276:P284" si="1365">O276*E276</f>
        <v>4564.60274</v>
      </c>
      <c r="Q276" s="24">
        <f t="shared" ref="Q276:Q284" si="1366">IF(B276=1,(G276*40),(((((H276+I276)*12)/365)*40)))</f>
        <v>30430.68493</v>
      </c>
      <c r="R276" s="24">
        <f t="shared" ref="R276:R284" si="1367">Q276*E276</f>
        <v>30430.68493</v>
      </c>
      <c r="S276" s="24">
        <f t="shared" ref="S276:S284" si="1368">(((H276*12)+(I276*12)+(J276*12)+(K276*12)+(M276*12)+O276+Q276))*E276</f>
        <v>312675.2877</v>
      </c>
      <c r="AG276" s="26">
        <v>17800.0</v>
      </c>
      <c r="AH276" s="27">
        <v>0.0</v>
      </c>
      <c r="AI276" s="27">
        <f>AI274</f>
        <v>0.08</v>
      </c>
      <c r="AJ276" s="28">
        <f t="shared" ref="AJ276:AJ284" si="1370">IF(B276=1,((AG276*AH276)+AG276),((AG276*AI276)+AG276))</f>
        <v>17800</v>
      </c>
      <c r="AL276" s="26">
        <f t="shared" ref="AL276:AL284" si="1371">IF(B276=1,((E276*H276)*12),"")</f>
        <v>213600</v>
      </c>
      <c r="AM276" s="26" t="str">
        <f t="shared" ref="AM276:AM284" si="1372">IF(B276=2,((E276*H276)*12),"")</f>
        <v/>
      </c>
      <c r="AN276" s="26">
        <f t="shared" ref="AN276:AN284" si="1373">((I276*12)*E276)</f>
        <v>21360</v>
      </c>
      <c r="AO276" s="26">
        <f t="shared" ref="AO276:AO284" si="1374">((J276*12)*E276)</f>
        <v>21360</v>
      </c>
      <c r="AP276" s="26">
        <f t="shared" ref="AP276:AP284" si="1375">((K276*12)*E276)</f>
        <v>21360</v>
      </c>
      <c r="AQ276" s="26">
        <f t="shared" ref="AQ276:AQ284" si="1376">O276*E276</f>
        <v>4564.60274</v>
      </c>
      <c r="AR276" s="26">
        <f t="shared" ref="AR276:AR284" si="1377">E276*Q276</f>
        <v>30430.68493</v>
      </c>
      <c r="AX276" s="29">
        <f t="shared" ref="AX276:BA276" si="1357">H276/2</f>
        <v>8900</v>
      </c>
      <c r="AY276" s="29">
        <f t="shared" si="1357"/>
        <v>890</v>
      </c>
      <c r="AZ276" s="29">
        <f t="shared" si="1357"/>
        <v>890</v>
      </c>
      <c r="BA276" s="29">
        <f t="shared" si="1357"/>
        <v>890</v>
      </c>
      <c r="BB276" s="29">
        <f t="shared" ref="BB276:BE276" si="1358">H276/2*($E276)</f>
        <v>8900</v>
      </c>
      <c r="BC276" s="29">
        <f t="shared" si="1358"/>
        <v>890</v>
      </c>
      <c r="BD276" s="29">
        <f t="shared" si="1358"/>
        <v>890</v>
      </c>
      <c r="BE276" s="29">
        <f t="shared" si="1358"/>
        <v>890</v>
      </c>
      <c r="BG276" s="29">
        <f t="shared" si="25"/>
        <v>5340</v>
      </c>
      <c r="BH276" s="29">
        <f t="shared" si="428"/>
        <v>64080</v>
      </c>
    </row>
    <row r="277" ht="24.75" customHeight="1">
      <c r="A277" s="21" t="s">
        <v>29</v>
      </c>
      <c r="B277" s="21">
        <v>1.0</v>
      </c>
      <c r="C277" s="22" t="s">
        <v>297</v>
      </c>
      <c r="D277" s="23" t="s">
        <v>300</v>
      </c>
      <c r="E277" s="21">
        <v>1.0</v>
      </c>
      <c r="F277" s="21"/>
      <c r="G277" s="24">
        <f t="shared" si="1359"/>
        <v>705.2054795</v>
      </c>
      <c r="H277" s="24">
        <v>16500.0</v>
      </c>
      <c r="I277" s="24">
        <f t="shared" si="1360"/>
        <v>1650</v>
      </c>
      <c r="J277" s="24">
        <f t="shared" si="1361"/>
        <v>1650</v>
      </c>
      <c r="K277" s="24">
        <f t="shared" si="1362"/>
        <v>1650</v>
      </c>
      <c r="L277" s="24">
        <f t="shared" si="1363"/>
        <v>257400</v>
      </c>
      <c r="M277" s="24">
        <v>0.0</v>
      </c>
      <c r="N277" s="24"/>
      <c r="O277" s="24">
        <f t="shared" si="1364"/>
        <v>4231.232877</v>
      </c>
      <c r="P277" s="24">
        <f t="shared" si="1365"/>
        <v>4231.232877</v>
      </c>
      <c r="Q277" s="24">
        <f t="shared" si="1366"/>
        <v>28208.21918</v>
      </c>
      <c r="R277" s="24">
        <f t="shared" si="1367"/>
        <v>28208.21918</v>
      </c>
      <c r="S277" s="24">
        <f t="shared" si="1368"/>
        <v>289839.4521</v>
      </c>
      <c r="AG277" s="26">
        <v>16800.0</v>
      </c>
      <c r="AH277" s="27">
        <f t="shared" ref="AH277:AI277" si="1369">AH276</f>
        <v>0</v>
      </c>
      <c r="AI277" s="27">
        <f t="shared" si="1369"/>
        <v>0.08</v>
      </c>
      <c r="AJ277" s="28">
        <f t="shared" si="1370"/>
        <v>16800</v>
      </c>
      <c r="AL277" s="26">
        <f t="shared" si="1371"/>
        <v>198000</v>
      </c>
      <c r="AM277" s="26" t="str">
        <f t="shared" si="1372"/>
        <v/>
      </c>
      <c r="AN277" s="26">
        <f t="shared" si="1373"/>
        <v>19800</v>
      </c>
      <c r="AO277" s="26">
        <f t="shared" si="1374"/>
        <v>19800</v>
      </c>
      <c r="AP277" s="26">
        <f t="shared" si="1375"/>
        <v>19800</v>
      </c>
      <c r="AQ277" s="26">
        <f t="shared" si="1376"/>
        <v>4231.232877</v>
      </c>
      <c r="AR277" s="26">
        <f t="shared" si="1377"/>
        <v>28208.21918</v>
      </c>
      <c r="AX277" s="29">
        <f t="shared" ref="AX277:BA277" si="1378">H277/2</f>
        <v>8250</v>
      </c>
      <c r="AY277" s="29">
        <f t="shared" si="1378"/>
        <v>825</v>
      </c>
      <c r="AZ277" s="29">
        <f t="shared" si="1378"/>
        <v>825</v>
      </c>
      <c r="BA277" s="29">
        <f t="shared" si="1378"/>
        <v>825</v>
      </c>
      <c r="BB277" s="29">
        <f t="shared" ref="BB277:BE277" si="1379">H277/2*($E277)</f>
        <v>8250</v>
      </c>
      <c r="BC277" s="29">
        <f t="shared" si="1379"/>
        <v>825</v>
      </c>
      <c r="BD277" s="29">
        <f t="shared" si="1379"/>
        <v>825</v>
      </c>
      <c r="BE277" s="29">
        <f t="shared" si="1379"/>
        <v>825</v>
      </c>
      <c r="BG277" s="29">
        <f t="shared" si="25"/>
        <v>4950</v>
      </c>
      <c r="BH277" s="29">
        <f t="shared" si="428"/>
        <v>59400</v>
      </c>
    </row>
    <row r="278" ht="24.75" customHeight="1">
      <c r="A278" s="21" t="s">
        <v>29</v>
      </c>
      <c r="B278" s="21">
        <v>1.0</v>
      </c>
      <c r="C278" s="22" t="s">
        <v>297</v>
      </c>
      <c r="D278" s="23" t="s">
        <v>301</v>
      </c>
      <c r="E278" s="21">
        <v>1.0</v>
      </c>
      <c r="F278" s="21">
        <v>1.0</v>
      </c>
      <c r="G278" s="24">
        <f t="shared" si="1359"/>
        <v>564.1643836</v>
      </c>
      <c r="H278" s="24">
        <f t="shared" ref="H278:H284" si="1382">ROUNDUP(AJ278,0)</f>
        <v>13200</v>
      </c>
      <c r="I278" s="24">
        <f t="shared" si="1360"/>
        <v>1320</v>
      </c>
      <c r="J278" s="24">
        <f t="shared" si="1361"/>
        <v>1320</v>
      </c>
      <c r="K278" s="24">
        <f t="shared" si="1362"/>
        <v>1320</v>
      </c>
      <c r="L278" s="24">
        <f t="shared" si="1363"/>
        <v>205920</v>
      </c>
      <c r="M278" s="24">
        <v>0.0</v>
      </c>
      <c r="N278" s="24"/>
      <c r="O278" s="24">
        <f t="shared" si="1364"/>
        <v>3384.986301</v>
      </c>
      <c r="P278" s="24">
        <f t="shared" si="1365"/>
        <v>3384.986301</v>
      </c>
      <c r="Q278" s="24">
        <f t="shared" si="1366"/>
        <v>22566.57534</v>
      </c>
      <c r="R278" s="24">
        <f t="shared" si="1367"/>
        <v>22566.57534</v>
      </c>
      <c r="S278" s="24">
        <f t="shared" si="1368"/>
        <v>231871.5616</v>
      </c>
      <c r="AG278" s="26">
        <v>13200.0</v>
      </c>
      <c r="AH278" s="27">
        <v>0.0</v>
      </c>
      <c r="AI278" s="27">
        <f>AI276</f>
        <v>0.08</v>
      </c>
      <c r="AJ278" s="28">
        <f t="shared" si="1370"/>
        <v>13200</v>
      </c>
      <c r="AL278" s="26">
        <f t="shared" si="1371"/>
        <v>158400</v>
      </c>
      <c r="AM278" s="26" t="str">
        <f t="shared" si="1372"/>
        <v/>
      </c>
      <c r="AN278" s="26">
        <f t="shared" si="1373"/>
        <v>15840</v>
      </c>
      <c r="AO278" s="26">
        <f t="shared" si="1374"/>
        <v>15840</v>
      </c>
      <c r="AP278" s="26">
        <f t="shared" si="1375"/>
        <v>15840</v>
      </c>
      <c r="AQ278" s="26">
        <f t="shared" si="1376"/>
        <v>3384.986301</v>
      </c>
      <c r="AR278" s="26">
        <f t="shared" si="1377"/>
        <v>22566.57534</v>
      </c>
      <c r="AX278" s="29">
        <f t="shared" ref="AX278:BA278" si="1380">H278/2</f>
        <v>6600</v>
      </c>
      <c r="AY278" s="29">
        <f t="shared" si="1380"/>
        <v>660</v>
      </c>
      <c r="AZ278" s="29">
        <f t="shared" si="1380"/>
        <v>660</v>
      </c>
      <c r="BA278" s="29">
        <f t="shared" si="1380"/>
        <v>660</v>
      </c>
      <c r="BB278" s="29">
        <f t="shared" ref="BB278:BE278" si="1381">H278/2*($E278)</f>
        <v>6600</v>
      </c>
      <c r="BC278" s="29">
        <f t="shared" si="1381"/>
        <v>660</v>
      </c>
      <c r="BD278" s="29">
        <f t="shared" si="1381"/>
        <v>660</v>
      </c>
      <c r="BE278" s="29">
        <f t="shared" si="1381"/>
        <v>660</v>
      </c>
      <c r="BG278" s="29">
        <f t="shared" si="25"/>
        <v>3960</v>
      </c>
      <c r="BH278" s="29">
        <f t="shared" si="428"/>
        <v>47520</v>
      </c>
    </row>
    <row r="279" ht="24.75" customHeight="1">
      <c r="A279" s="21" t="s">
        <v>29</v>
      </c>
      <c r="B279" s="21">
        <v>1.0</v>
      </c>
      <c r="C279" s="22" t="s">
        <v>297</v>
      </c>
      <c r="D279" s="23" t="s">
        <v>302</v>
      </c>
      <c r="E279" s="21">
        <v>2.0</v>
      </c>
      <c r="F279" s="21">
        <v>1.0</v>
      </c>
      <c r="G279" s="24">
        <f t="shared" si="1359"/>
        <v>415.430137</v>
      </c>
      <c r="H279" s="24">
        <f t="shared" si="1382"/>
        <v>9720</v>
      </c>
      <c r="I279" s="24">
        <f t="shared" si="1360"/>
        <v>972</v>
      </c>
      <c r="J279" s="24">
        <f t="shared" si="1361"/>
        <v>972</v>
      </c>
      <c r="K279" s="24">
        <f t="shared" si="1362"/>
        <v>972</v>
      </c>
      <c r="L279" s="24">
        <f t="shared" si="1363"/>
        <v>303264</v>
      </c>
      <c r="M279" s="24">
        <v>0.0</v>
      </c>
      <c r="N279" s="24"/>
      <c r="O279" s="24">
        <f t="shared" si="1364"/>
        <v>2492.580822</v>
      </c>
      <c r="P279" s="24">
        <f t="shared" si="1365"/>
        <v>4985.161644</v>
      </c>
      <c r="Q279" s="24">
        <f t="shared" si="1366"/>
        <v>16617.20548</v>
      </c>
      <c r="R279" s="24">
        <f t="shared" si="1367"/>
        <v>33234.41096</v>
      </c>
      <c r="S279" s="24">
        <f t="shared" si="1368"/>
        <v>341483.5726</v>
      </c>
      <c r="AG279" s="26">
        <v>9000.0</v>
      </c>
      <c r="AH279" s="27">
        <v>0.08</v>
      </c>
      <c r="AI279" s="27">
        <f>AI278</f>
        <v>0.08</v>
      </c>
      <c r="AJ279" s="28">
        <f t="shared" si="1370"/>
        <v>9720</v>
      </c>
      <c r="AL279" s="26">
        <f t="shared" si="1371"/>
        <v>233280</v>
      </c>
      <c r="AM279" s="26" t="str">
        <f t="shared" si="1372"/>
        <v/>
      </c>
      <c r="AN279" s="26">
        <f t="shared" si="1373"/>
        <v>23328</v>
      </c>
      <c r="AO279" s="26">
        <f t="shared" si="1374"/>
        <v>23328</v>
      </c>
      <c r="AP279" s="26">
        <f t="shared" si="1375"/>
        <v>23328</v>
      </c>
      <c r="AQ279" s="26">
        <f t="shared" si="1376"/>
        <v>4985.161644</v>
      </c>
      <c r="AR279" s="26">
        <f t="shared" si="1377"/>
        <v>33234.41096</v>
      </c>
      <c r="AX279" s="29">
        <f t="shared" ref="AX279:BA279" si="1383">H279/2</f>
        <v>4860</v>
      </c>
      <c r="AY279" s="29">
        <f t="shared" si="1383"/>
        <v>486</v>
      </c>
      <c r="AZ279" s="29">
        <f t="shared" si="1383"/>
        <v>486</v>
      </c>
      <c r="BA279" s="29">
        <f t="shared" si="1383"/>
        <v>486</v>
      </c>
      <c r="BB279" s="29">
        <f t="shared" ref="BB279:BE279" si="1384">H279/2*($E279)</f>
        <v>9720</v>
      </c>
      <c r="BC279" s="29">
        <f t="shared" si="1384"/>
        <v>972</v>
      </c>
      <c r="BD279" s="29">
        <f t="shared" si="1384"/>
        <v>972</v>
      </c>
      <c r="BE279" s="29">
        <f t="shared" si="1384"/>
        <v>972</v>
      </c>
      <c r="BG279" s="29">
        <f t="shared" si="25"/>
        <v>5832</v>
      </c>
      <c r="BH279" s="29">
        <f t="shared" si="428"/>
        <v>69984</v>
      </c>
    </row>
    <row r="280" ht="24.75" customHeight="1">
      <c r="A280" s="21" t="s">
        <v>29</v>
      </c>
      <c r="B280" s="21">
        <v>1.0</v>
      </c>
      <c r="C280" s="22" t="s">
        <v>297</v>
      </c>
      <c r="D280" s="23" t="s">
        <v>193</v>
      </c>
      <c r="E280" s="21">
        <v>3.0</v>
      </c>
      <c r="F280" s="21">
        <v>1.0</v>
      </c>
      <c r="G280" s="24">
        <f t="shared" si="1359"/>
        <v>405.5145205</v>
      </c>
      <c r="H280" s="24">
        <f t="shared" si="1382"/>
        <v>9488</v>
      </c>
      <c r="I280" s="24">
        <f t="shared" si="1360"/>
        <v>948.8</v>
      </c>
      <c r="J280" s="24">
        <f t="shared" si="1361"/>
        <v>948.8</v>
      </c>
      <c r="K280" s="24">
        <f t="shared" si="1362"/>
        <v>948.8</v>
      </c>
      <c r="L280" s="24">
        <f t="shared" si="1363"/>
        <v>444038.4</v>
      </c>
      <c r="M280" s="24">
        <v>0.0</v>
      </c>
      <c r="N280" s="24"/>
      <c r="O280" s="24">
        <f t="shared" si="1364"/>
        <v>2433.087123</v>
      </c>
      <c r="P280" s="24">
        <f t="shared" si="1365"/>
        <v>7299.26137</v>
      </c>
      <c r="Q280" s="24">
        <f t="shared" si="1366"/>
        <v>16220.58082</v>
      </c>
      <c r="R280" s="24">
        <f t="shared" si="1367"/>
        <v>48661.74247</v>
      </c>
      <c r="S280" s="24">
        <f t="shared" si="1368"/>
        <v>499999.4038</v>
      </c>
      <c r="AG280" s="26">
        <v>8785.0</v>
      </c>
      <c r="AH280" s="27">
        <f t="shared" ref="AH280:AI280" si="1385">AH279</f>
        <v>0.08</v>
      </c>
      <c r="AI280" s="27">
        <f t="shared" si="1385"/>
        <v>0.08</v>
      </c>
      <c r="AJ280" s="28">
        <f t="shared" si="1370"/>
        <v>9487.8</v>
      </c>
      <c r="AL280" s="26">
        <f t="shared" si="1371"/>
        <v>341568</v>
      </c>
      <c r="AM280" s="26" t="str">
        <f t="shared" si="1372"/>
        <v/>
      </c>
      <c r="AN280" s="26">
        <f t="shared" si="1373"/>
        <v>34156.8</v>
      </c>
      <c r="AO280" s="26">
        <f t="shared" si="1374"/>
        <v>34156.8</v>
      </c>
      <c r="AP280" s="26">
        <f t="shared" si="1375"/>
        <v>34156.8</v>
      </c>
      <c r="AQ280" s="26">
        <f t="shared" si="1376"/>
        <v>7299.26137</v>
      </c>
      <c r="AR280" s="26">
        <f t="shared" si="1377"/>
        <v>48661.74247</v>
      </c>
      <c r="AX280" s="29">
        <f t="shared" ref="AX280:BA280" si="1386">H280/2</f>
        <v>4744</v>
      </c>
      <c r="AY280" s="29">
        <f t="shared" si="1386"/>
        <v>474.4</v>
      </c>
      <c r="AZ280" s="29">
        <f t="shared" si="1386"/>
        <v>474.4</v>
      </c>
      <c r="BA280" s="29">
        <f t="shared" si="1386"/>
        <v>474.4</v>
      </c>
      <c r="BB280" s="29">
        <f t="shared" ref="BB280:BE280" si="1387">H280/2*($E280)</f>
        <v>14232</v>
      </c>
      <c r="BC280" s="29">
        <f t="shared" si="1387"/>
        <v>1423.2</v>
      </c>
      <c r="BD280" s="29">
        <f t="shared" si="1387"/>
        <v>1423.2</v>
      </c>
      <c r="BE280" s="29">
        <f t="shared" si="1387"/>
        <v>1423.2</v>
      </c>
      <c r="BG280" s="29">
        <f t="shared" si="25"/>
        <v>8539.2</v>
      </c>
      <c r="BH280" s="29">
        <f t="shared" si="428"/>
        <v>102470.4</v>
      </c>
    </row>
    <row r="281" ht="24.75" customHeight="1">
      <c r="A281" s="21" t="s">
        <v>29</v>
      </c>
      <c r="B281" s="21">
        <v>1.0</v>
      </c>
      <c r="C281" s="22" t="s">
        <v>297</v>
      </c>
      <c r="D281" s="23" t="s">
        <v>303</v>
      </c>
      <c r="E281" s="21">
        <v>2.0</v>
      </c>
      <c r="F281" s="21">
        <v>1.0</v>
      </c>
      <c r="G281" s="24">
        <f t="shared" si="1359"/>
        <v>458.8536986</v>
      </c>
      <c r="H281" s="24">
        <f t="shared" si="1382"/>
        <v>10736</v>
      </c>
      <c r="I281" s="24">
        <f t="shared" si="1360"/>
        <v>1073.6</v>
      </c>
      <c r="J281" s="24">
        <f t="shared" si="1361"/>
        <v>1073.6</v>
      </c>
      <c r="K281" s="24">
        <f t="shared" si="1362"/>
        <v>1073.6</v>
      </c>
      <c r="L281" s="24">
        <f t="shared" si="1363"/>
        <v>334963.2</v>
      </c>
      <c r="M281" s="24">
        <v>0.0</v>
      </c>
      <c r="N281" s="24"/>
      <c r="O281" s="24">
        <f t="shared" si="1364"/>
        <v>2753.122192</v>
      </c>
      <c r="P281" s="24">
        <f t="shared" si="1365"/>
        <v>5506.244384</v>
      </c>
      <c r="Q281" s="24">
        <f t="shared" si="1366"/>
        <v>18354.14795</v>
      </c>
      <c r="R281" s="24">
        <f t="shared" si="1367"/>
        <v>36708.29589</v>
      </c>
      <c r="S281" s="24">
        <f t="shared" si="1368"/>
        <v>377177.7403</v>
      </c>
      <c r="AG281" s="26">
        <v>9940.0</v>
      </c>
      <c r="AH281" s="27">
        <f t="shared" ref="AH281:AI281" si="1388">AH280</f>
        <v>0.08</v>
      </c>
      <c r="AI281" s="27">
        <f t="shared" si="1388"/>
        <v>0.08</v>
      </c>
      <c r="AJ281" s="28">
        <f t="shared" si="1370"/>
        <v>10735.2</v>
      </c>
      <c r="AL281" s="26">
        <f t="shared" si="1371"/>
        <v>257664</v>
      </c>
      <c r="AM281" s="26" t="str">
        <f t="shared" si="1372"/>
        <v/>
      </c>
      <c r="AN281" s="26">
        <f t="shared" si="1373"/>
        <v>25766.4</v>
      </c>
      <c r="AO281" s="26">
        <f t="shared" si="1374"/>
        <v>25766.4</v>
      </c>
      <c r="AP281" s="26">
        <f t="shared" si="1375"/>
        <v>25766.4</v>
      </c>
      <c r="AQ281" s="26">
        <f t="shared" si="1376"/>
        <v>5506.244384</v>
      </c>
      <c r="AR281" s="26">
        <f t="shared" si="1377"/>
        <v>36708.29589</v>
      </c>
      <c r="AX281" s="29">
        <f t="shared" ref="AX281:BA281" si="1389">H281/2</f>
        <v>5368</v>
      </c>
      <c r="AY281" s="29">
        <f t="shared" si="1389"/>
        <v>536.8</v>
      </c>
      <c r="AZ281" s="29">
        <f t="shared" si="1389"/>
        <v>536.8</v>
      </c>
      <c r="BA281" s="29">
        <f t="shared" si="1389"/>
        <v>536.8</v>
      </c>
      <c r="BB281" s="29">
        <f t="shared" ref="BB281:BE281" si="1390">H281/2*($E281)</f>
        <v>10736</v>
      </c>
      <c r="BC281" s="29">
        <f t="shared" si="1390"/>
        <v>1073.6</v>
      </c>
      <c r="BD281" s="29">
        <f t="shared" si="1390"/>
        <v>1073.6</v>
      </c>
      <c r="BE281" s="29">
        <f t="shared" si="1390"/>
        <v>1073.6</v>
      </c>
      <c r="BG281" s="29">
        <f t="shared" si="25"/>
        <v>6441.6</v>
      </c>
      <c r="BH281" s="29">
        <f t="shared" si="428"/>
        <v>77299.2</v>
      </c>
    </row>
    <row r="282" ht="24.75" customHeight="1">
      <c r="A282" s="21" t="s">
        <v>36</v>
      </c>
      <c r="B282" s="21">
        <v>2.0</v>
      </c>
      <c r="C282" s="22" t="s">
        <v>297</v>
      </c>
      <c r="D282" s="23" t="s">
        <v>304</v>
      </c>
      <c r="E282" s="21">
        <v>1.0</v>
      </c>
      <c r="F282" s="21">
        <v>2.0</v>
      </c>
      <c r="G282" s="24">
        <f t="shared" si="1359"/>
        <v>339.2679452</v>
      </c>
      <c r="H282" s="24">
        <f t="shared" si="1382"/>
        <v>7938</v>
      </c>
      <c r="I282" s="24">
        <f t="shared" si="1360"/>
        <v>793.8</v>
      </c>
      <c r="J282" s="24">
        <f t="shared" si="1361"/>
        <v>793.8</v>
      </c>
      <c r="K282" s="24">
        <f t="shared" si="1362"/>
        <v>793.8</v>
      </c>
      <c r="L282" s="24">
        <f t="shared" si="1363"/>
        <v>123832.8</v>
      </c>
      <c r="M282" s="24">
        <v>0.0</v>
      </c>
      <c r="N282" s="24"/>
      <c r="O282" s="24">
        <f t="shared" si="1364"/>
        <v>2035.607671</v>
      </c>
      <c r="P282" s="24">
        <f t="shared" si="1365"/>
        <v>2035.607671</v>
      </c>
      <c r="Q282" s="24">
        <f t="shared" si="1366"/>
        <v>11482.91507</v>
      </c>
      <c r="R282" s="24">
        <f t="shared" si="1367"/>
        <v>11482.91507</v>
      </c>
      <c r="S282" s="24">
        <f t="shared" si="1368"/>
        <v>137351.3227</v>
      </c>
      <c r="AG282" s="26">
        <v>7350.0</v>
      </c>
      <c r="AH282" s="27">
        <f t="shared" ref="AH282:AI282" si="1391">AH281</f>
        <v>0.08</v>
      </c>
      <c r="AI282" s="27">
        <f t="shared" si="1391"/>
        <v>0.08</v>
      </c>
      <c r="AJ282" s="28">
        <f t="shared" si="1370"/>
        <v>7938</v>
      </c>
      <c r="AL282" s="26" t="str">
        <f t="shared" si="1371"/>
        <v/>
      </c>
      <c r="AM282" s="26">
        <f t="shared" si="1372"/>
        <v>95256</v>
      </c>
      <c r="AN282" s="26">
        <f t="shared" si="1373"/>
        <v>9525.6</v>
      </c>
      <c r="AO282" s="26">
        <f t="shared" si="1374"/>
        <v>9525.6</v>
      </c>
      <c r="AP282" s="26">
        <f t="shared" si="1375"/>
        <v>9525.6</v>
      </c>
      <c r="AQ282" s="26">
        <f t="shared" si="1376"/>
        <v>2035.607671</v>
      </c>
      <c r="AR282" s="26">
        <f t="shared" si="1377"/>
        <v>11482.91507</v>
      </c>
      <c r="AX282" s="29">
        <f t="shared" ref="AX282:BA282" si="1392">H282/2</f>
        <v>3969</v>
      </c>
      <c r="AY282" s="29">
        <f t="shared" si="1392"/>
        <v>396.9</v>
      </c>
      <c r="AZ282" s="29">
        <f t="shared" si="1392"/>
        <v>396.9</v>
      </c>
      <c r="BA282" s="29">
        <f t="shared" si="1392"/>
        <v>396.9</v>
      </c>
      <c r="BB282" s="29">
        <f t="shared" ref="BB282:BE282" si="1393">H282/2*($E282)</f>
        <v>3969</v>
      </c>
      <c r="BC282" s="29">
        <f t="shared" si="1393"/>
        <v>396.9</v>
      </c>
      <c r="BD282" s="29">
        <f t="shared" si="1393"/>
        <v>396.9</v>
      </c>
      <c r="BE282" s="29">
        <f t="shared" si="1393"/>
        <v>396.9</v>
      </c>
      <c r="BG282" s="29">
        <f t="shared" si="25"/>
        <v>2381.4</v>
      </c>
      <c r="BH282" s="29">
        <f t="shared" si="428"/>
        <v>28576.8</v>
      </c>
    </row>
    <row r="283" ht="24.75" customHeight="1">
      <c r="A283" s="21" t="s">
        <v>36</v>
      </c>
      <c r="B283" s="21">
        <v>2.0</v>
      </c>
      <c r="C283" s="22" t="s">
        <v>297</v>
      </c>
      <c r="D283" s="23" t="s">
        <v>305</v>
      </c>
      <c r="E283" s="21">
        <v>2.0</v>
      </c>
      <c r="F283" s="21">
        <v>2.0</v>
      </c>
      <c r="G283" s="24">
        <f t="shared" si="1359"/>
        <v>358.8854795</v>
      </c>
      <c r="H283" s="24">
        <f t="shared" si="1382"/>
        <v>8397</v>
      </c>
      <c r="I283" s="24">
        <f t="shared" si="1360"/>
        <v>839.7</v>
      </c>
      <c r="J283" s="24">
        <f t="shared" si="1361"/>
        <v>839.7</v>
      </c>
      <c r="K283" s="24">
        <f t="shared" si="1362"/>
        <v>839.7</v>
      </c>
      <c r="L283" s="24">
        <f t="shared" si="1363"/>
        <v>261986.4</v>
      </c>
      <c r="M283" s="24">
        <v>0.0</v>
      </c>
      <c r="N283" s="24"/>
      <c r="O283" s="24">
        <f t="shared" si="1364"/>
        <v>2153.312877</v>
      </c>
      <c r="P283" s="24">
        <f t="shared" si="1365"/>
        <v>4306.625753</v>
      </c>
      <c r="Q283" s="24">
        <f t="shared" si="1366"/>
        <v>12146.89315</v>
      </c>
      <c r="R283" s="24">
        <f t="shared" si="1367"/>
        <v>24293.7863</v>
      </c>
      <c r="S283" s="24">
        <f t="shared" si="1368"/>
        <v>290586.8121</v>
      </c>
      <c r="AG283" s="26">
        <v>7775.0</v>
      </c>
      <c r="AH283" s="27">
        <f t="shared" ref="AH283:AI283" si="1394">AH282</f>
        <v>0.08</v>
      </c>
      <c r="AI283" s="27">
        <f t="shared" si="1394"/>
        <v>0.08</v>
      </c>
      <c r="AJ283" s="28">
        <f t="shared" si="1370"/>
        <v>8397</v>
      </c>
      <c r="AL283" s="26" t="str">
        <f t="shared" si="1371"/>
        <v/>
      </c>
      <c r="AM283" s="26">
        <f t="shared" si="1372"/>
        <v>201528</v>
      </c>
      <c r="AN283" s="26">
        <f t="shared" si="1373"/>
        <v>20152.8</v>
      </c>
      <c r="AO283" s="26">
        <f t="shared" si="1374"/>
        <v>20152.8</v>
      </c>
      <c r="AP283" s="26">
        <f t="shared" si="1375"/>
        <v>20152.8</v>
      </c>
      <c r="AQ283" s="26">
        <f t="shared" si="1376"/>
        <v>4306.625753</v>
      </c>
      <c r="AR283" s="26">
        <f t="shared" si="1377"/>
        <v>24293.7863</v>
      </c>
      <c r="AX283" s="29">
        <f t="shared" ref="AX283:BA283" si="1395">H283/2</f>
        <v>4198.5</v>
      </c>
      <c r="AY283" s="29">
        <f t="shared" si="1395"/>
        <v>419.85</v>
      </c>
      <c r="AZ283" s="29">
        <f t="shared" si="1395"/>
        <v>419.85</v>
      </c>
      <c r="BA283" s="29">
        <f t="shared" si="1395"/>
        <v>419.85</v>
      </c>
      <c r="BB283" s="29">
        <f t="shared" ref="BB283:BE283" si="1396">H283/2*($E283)</f>
        <v>8397</v>
      </c>
      <c r="BC283" s="29">
        <f t="shared" si="1396"/>
        <v>839.7</v>
      </c>
      <c r="BD283" s="29">
        <f t="shared" si="1396"/>
        <v>839.7</v>
      </c>
      <c r="BE283" s="29">
        <f t="shared" si="1396"/>
        <v>839.7</v>
      </c>
      <c r="BG283" s="29">
        <f t="shared" si="25"/>
        <v>5038.2</v>
      </c>
      <c r="BH283" s="29">
        <f t="shared" si="428"/>
        <v>60458.4</v>
      </c>
    </row>
    <row r="284" ht="24.75" customHeight="1">
      <c r="A284" s="21" t="s">
        <v>36</v>
      </c>
      <c r="B284" s="21">
        <v>2.0</v>
      </c>
      <c r="C284" s="22" t="s">
        <v>297</v>
      </c>
      <c r="D284" s="23" t="s">
        <v>72</v>
      </c>
      <c r="E284" s="21">
        <v>1.0</v>
      </c>
      <c r="F284" s="21">
        <v>2.0</v>
      </c>
      <c r="G284" s="24">
        <f t="shared" si="1359"/>
        <v>418.8920548</v>
      </c>
      <c r="H284" s="24">
        <f t="shared" si="1382"/>
        <v>9801</v>
      </c>
      <c r="I284" s="24">
        <f t="shared" si="1360"/>
        <v>980.1</v>
      </c>
      <c r="J284" s="24">
        <f t="shared" si="1361"/>
        <v>980.1</v>
      </c>
      <c r="K284" s="24">
        <f t="shared" si="1362"/>
        <v>980.1</v>
      </c>
      <c r="L284" s="24">
        <f t="shared" si="1363"/>
        <v>152895.6</v>
      </c>
      <c r="M284" s="24">
        <v>0.0</v>
      </c>
      <c r="N284" s="24"/>
      <c r="O284" s="24">
        <f t="shared" si="1364"/>
        <v>2513.352329</v>
      </c>
      <c r="P284" s="24">
        <f t="shared" si="1365"/>
        <v>2513.352329</v>
      </c>
      <c r="Q284" s="24">
        <f t="shared" si="1366"/>
        <v>14177.88493</v>
      </c>
      <c r="R284" s="24">
        <f t="shared" si="1367"/>
        <v>14177.88493</v>
      </c>
      <c r="S284" s="24">
        <f t="shared" si="1368"/>
        <v>169586.8373</v>
      </c>
      <c r="AG284" s="26">
        <v>9075.0</v>
      </c>
      <c r="AH284" s="27">
        <f t="shared" ref="AH284:AI284" si="1397">AH283</f>
        <v>0.08</v>
      </c>
      <c r="AI284" s="27">
        <f t="shared" si="1397"/>
        <v>0.08</v>
      </c>
      <c r="AJ284" s="28">
        <f t="shared" si="1370"/>
        <v>9801</v>
      </c>
      <c r="AL284" s="26" t="str">
        <f t="shared" si="1371"/>
        <v/>
      </c>
      <c r="AM284" s="26">
        <f t="shared" si="1372"/>
        <v>117612</v>
      </c>
      <c r="AN284" s="26">
        <f t="shared" si="1373"/>
        <v>11761.2</v>
      </c>
      <c r="AO284" s="26">
        <f t="shared" si="1374"/>
        <v>11761.2</v>
      </c>
      <c r="AP284" s="26">
        <f t="shared" si="1375"/>
        <v>11761.2</v>
      </c>
      <c r="AQ284" s="26">
        <f t="shared" si="1376"/>
        <v>2513.352329</v>
      </c>
      <c r="AR284" s="26">
        <f t="shared" si="1377"/>
        <v>14177.88493</v>
      </c>
      <c r="AX284" s="29">
        <f t="shared" ref="AX284:BA284" si="1398">H284/2</f>
        <v>4900.5</v>
      </c>
      <c r="AY284" s="29">
        <f t="shared" si="1398"/>
        <v>490.05</v>
      </c>
      <c r="AZ284" s="29">
        <f t="shared" si="1398"/>
        <v>490.05</v>
      </c>
      <c r="BA284" s="29">
        <f t="shared" si="1398"/>
        <v>490.05</v>
      </c>
      <c r="BB284" s="29">
        <f t="shared" ref="BB284:BE284" si="1399">H284/2*($E284)</f>
        <v>4900.5</v>
      </c>
      <c r="BC284" s="29">
        <f t="shared" si="1399"/>
        <v>490.05</v>
      </c>
      <c r="BD284" s="29">
        <f t="shared" si="1399"/>
        <v>490.05</v>
      </c>
      <c r="BE284" s="29">
        <f t="shared" si="1399"/>
        <v>490.05</v>
      </c>
      <c r="BG284" s="29">
        <f t="shared" si="25"/>
        <v>2940.3</v>
      </c>
      <c r="BH284" s="29">
        <f t="shared" si="428"/>
        <v>35283.6</v>
      </c>
    </row>
    <row r="285" ht="24.75" customHeight="1">
      <c r="D285" s="46" t="s">
        <v>306</v>
      </c>
      <c r="E285" s="47">
        <f>SUM(E6:E284)</f>
        <v>538</v>
      </c>
      <c r="L285" s="38">
        <f>SUM(L6:L284)</f>
        <v>83501199.6</v>
      </c>
      <c r="M285" s="38"/>
      <c r="N285" s="38"/>
      <c r="O285" s="38"/>
      <c r="P285" s="38"/>
      <c r="Q285" s="38"/>
      <c r="R285" s="38"/>
      <c r="S285" s="38"/>
      <c r="AG285" s="25"/>
      <c r="AH285" s="27"/>
      <c r="AI285" s="27"/>
      <c r="AL285" s="35">
        <f t="shared" ref="AL285:AR285" si="1400">SUM(AL276:AL284)</f>
        <v>1402512</v>
      </c>
      <c r="AM285" s="35">
        <f t="shared" si="1400"/>
        <v>414396</v>
      </c>
      <c r="AN285" s="35">
        <f t="shared" si="1400"/>
        <v>181690.8</v>
      </c>
      <c r="AO285" s="35">
        <f t="shared" si="1400"/>
        <v>181690.8</v>
      </c>
      <c r="AP285" s="35">
        <f t="shared" si="1400"/>
        <v>181690.8</v>
      </c>
      <c r="AQ285" s="35">
        <f t="shared" si="1400"/>
        <v>38827.07507</v>
      </c>
      <c r="AR285" s="35">
        <f t="shared" si="1400"/>
        <v>249764.5151</v>
      </c>
      <c r="AS285" s="35">
        <f>SUM(AL285:AR285)</f>
        <v>2650571.99</v>
      </c>
      <c r="AT285" s="35">
        <f>SUM(S276:S284)</f>
        <v>2650571.99</v>
      </c>
      <c r="AU285" s="35">
        <f>AS285-AT285</f>
        <v>0.0000000004656612873</v>
      </c>
      <c r="AX285" s="29">
        <f>SUM(AX16:AX20)</f>
        <v>51262</v>
      </c>
      <c r="BB285" s="29">
        <f t="shared" ref="BB285:BE285" si="1401">SUM(BB276:BB284)</f>
        <v>75704.5</v>
      </c>
      <c r="BC285" s="29">
        <f t="shared" si="1401"/>
        <v>7570.45</v>
      </c>
      <c r="BD285" s="29">
        <f t="shared" si="1401"/>
        <v>7570.45</v>
      </c>
      <c r="BE285" s="29">
        <f t="shared" si="1401"/>
        <v>7570.45</v>
      </c>
      <c r="BH285" s="29">
        <f>SUM(BH6:BH284)</f>
        <v>26033144.4</v>
      </c>
    </row>
    <row r="286" ht="19.5" customHeight="1">
      <c r="L286" s="38">
        <f>L285+N285+P285+R285</f>
        <v>83501199.6</v>
      </c>
      <c r="AG286" s="25"/>
      <c r="AH286" s="27"/>
      <c r="AI286" s="27"/>
    </row>
    <row r="287" ht="19.5" customHeight="1">
      <c r="E287" s="48"/>
      <c r="L287" s="38">
        <v>1.5315125169E8</v>
      </c>
      <c r="AG287" s="25"/>
      <c r="AH287" s="27"/>
      <c r="AI287" s="27"/>
    </row>
    <row r="288" ht="19.5" customHeight="1">
      <c r="E288" s="48"/>
      <c r="L288" s="38">
        <f>L286-L287</f>
        <v>-69650052.09</v>
      </c>
      <c r="AG288" s="25"/>
      <c r="AH288" s="27"/>
      <c r="AI288" s="27"/>
      <c r="AL288" s="49" t="str">
        <f t="shared" ref="AL288:AR288" si="1402">AL15+AL20+AL24+AL29+AL38+AL49+AL59+AL79+AL84+AL92+#REF!+#REF!+#REF!+AL99+AL104+AL111+AL131+AL135+AL138+AL144+AL149+AL156+AL174+AL178+AL184+AL190+AL198+AL204+AL215+AL222+AL225+AL232+AL262+AL269+AL275+AL285</f>
        <v>#REF!</v>
      </c>
      <c r="AM288" s="49" t="str">
        <f t="shared" si="1402"/>
        <v>#REF!</v>
      </c>
      <c r="AN288" s="49" t="str">
        <f t="shared" si="1402"/>
        <v>#REF!</v>
      </c>
      <c r="AO288" s="49" t="str">
        <f t="shared" si="1402"/>
        <v>#REF!</v>
      </c>
      <c r="AP288" s="49" t="str">
        <f t="shared" si="1402"/>
        <v>#REF!</v>
      </c>
      <c r="AQ288" s="49" t="str">
        <f t="shared" si="1402"/>
        <v>#REF!</v>
      </c>
      <c r="AR288" s="49" t="str">
        <f t="shared" si="1402"/>
        <v>#REF!</v>
      </c>
      <c r="AS288" s="49">
        <f>AS29</f>
        <v>978638.388</v>
      </c>
      <c r="AT288" s="49" t="str">
        <f>SUM(AL288:AS288)</f>
        <v>#REF!</v>
      </c>
      <c r="AU288" s="28" t="str">
        <f>SUM(AT5:AT285)</f>
        <v>#REF!</v>
      </c>
    </row>
    <row r="289" ht="19.5" customHeight="1">
      <c r="L289" s="38"/>
      <c r="AG289" s="25"/>
      <c r="AH289" s="27"/>
      <c r="AI289" s="27"/>
      <c r="AU289" s="50" t="str">
        <f>AT288-AU288</f>
        <v>#REF!</v>
      </c>
    </row>
    <row r="290" ht="19.5" customHeight="1">
      <c r="E290" s="48"/>
      <c r="L290" s="38"/>
      <c r="AG290" s="25"/>
      <c r="AH290" s="27"/>
      <c r="AI290" s="27"/>
      <c r="AT290" s="51"/>
    </row>
    <row r="291" ht="18.0" customHeight="1">
      <c r="B291" s="52" t="s">
        <v>307</v>
      </c>
      <c r="C291" s="53"/>
      <c r="D291" s="54"/>
      <c r="I291" s="52" t="s">
        <v>308</v>
      </c>
      <c r="J291" s="53"/>
      <c r="K291" s="53"/>
      <c r="L291" s="53"/>
      <c r="M291" s="53"/>
      <c r="N291" s="53"/>
      <c r="O291" s="54"/>
      <c r="AG291" s="25"/>
      <c r="AH291" s="27"/>
      <c r="AI291" s="27"/>
    </row>
    <row r="292" ht="18.0" customHeight="1">
      <c r="B292" s="52" t="s">
        <v>51</v>
      </c>
      <c r="C292" s="53"/>
      <c r="D292" s="54"/>
      <c r="I292" s="52" t="s">
        <v>88</v>
      </c>
      <c r="J292" s="53"/>
      <c r="K292" s="53"/>
      <c r="L292" s="53"/>
      <c r="M292" s="53"/>
      <c r="N292" s="53"/>
      <c r="O292" s="54"/>
      <c r="AG292" s="25"/>
      <c r="AH292" s="27"/>
      <c r="AI292" s="27"/>
      <c r="AT292" s="38"/>
    </row>
    <row r="293" ht="24.75" customHeight="1">
      <c r="AG293" s="25"/>
      <c r="AH293" s="27"/>
      <c r="AI293" s="27"/>
    </row>
    <row r="294" ht="24.75" customHeight="1">
      <c r="AG294" s="25"/>
      <c r="AH294" s="27"/>
      <c r="AI294" s="27"/>
    </row>
    <row r="295" ht="24.75" customHeight="1">
      <c r="AG295" s="25"/>
      <c r="AH295" s="27"/>
      <c r="AI295" s="27"/>
    </row>
    <row r="296" ht="24.75" customHeight="1">
      <c r="AG296" s="25"/>
      <c r="AH296" s="27"/>
      <c r="AI296" s="27"/>
    </row>
    <row r="297" ht="24.75" customHeight="1">
      <c r="E297" s="20">
        <v>825.0</v>
      </c>
      <c r="G297" s="20" t="s">
        <v>309</v>
      </c>
      <c r="AG297" s="25"/>
      <c r="AH297" s="27"/>
      <c r="AI297" s="27"/>
    </row>
    <row r="298" ht="24.75" customHeight="1">
      <c r="E298" s="20">
        <v>-1.0</v>
      </c>
      <c r="H298" s="20" t="s">
        <v>310</v>
      </c>
      <c r="AG298" s="25"/>
      <c r="AH298" s="27"/>
      <c r="AI298" s="27"/>
    </row>
    <row r="299" ht="24.75" customHeight="1">
      <c r="E299" s="20">
        <v>10.0</v>
      </c>
      <c r="H299" s="20" t="s">
        <v>311</v>
      </c>
      <c r="AG299" s="25"/>
      <c r="AH299" s="27"/>
      <c r="AI299" s="27"/>
    </row>
    <row r="300" ht="24.75" customHeight="1">
      <c r="E300" s="20">
        <v>2.0</v>
      </c>
      <c r="H300" s="20" t="s">
        <v>312</v>
      </c>
      <c r="AG300" s="25"/>
      <c r="AH300" s="25"/>
      <c r="AI300" s="25"/>
    </row>
    <row r="301" ht="24.75" customHeight="1">
      <c r="E301" s="20">
        <v>4.0</v>
      </c>
      <c r="H301" s="20" t="s">
        <v>313</v>
      </c>
      <c r="AG301" s="25"/>
      <c r="AH301" s="25"/>
      <c r="AI301" s="25"/>
    </row>
    <row r="302" ht="24.75" customHeight="1">
      <c r="E302" s="20">
        <v>2.0</v>
      </c>
      <c r="H302" s="20" t="s">
        <v>230</v>
      </c>
      <c r="AG302" s="25"/>
      <c r="AH302" s="25"/>
      <c r="AI302" s="25"/>
    </row>
    <row r="303" ht="24.75" customHeight="1">
      <c r="E303" s="20">
        <v>7.0</v>
      </c>
      <c r="H303" s="38" t="s">
        <v>314</v>
      </c>
      <c r="AG303" s="25"/>
      <c r="AH303" s="25"/>
      <c r="AI303" s="25"/>
    </row>
    <row r="304" ht="24.75" customHeight="1">
      <c r="E304" s="55">
        <f>SUM(E297:E303)</f>
        <v>849</v>
      </c>
      <c r="H304" s="38"/>
      <c r="AG304" s="25"/>
      <c r="AH304" s="25"/>
      <c r="AI304" s="25"/>
    </row>
    <row r="305" ht="24.75" customHeight="1">
      <c r="H305" s="38"/>
      <c r="AG305" s="25"/>
      <c r="AH305" s="25"/>
      <c r="AI305" s="25"/>
    </row>
    <row r="306" ht="24.75" customHeight="1">
      <c r="AG306" s="25"/>
      <c r="AH306" s="25"/>
      <c r="AI306" s="25"/>
    </row>
    <row r="307" ht="24.75" customHeight="1">
      <c r="AG307" s="25"/>
      <c r="AH307" s="25"/>
      <c r="AI307" s="25"/>
    </row>
    <row r="308" ht="24.75" customHeight="1">
      <c r="AG308" s="25"/>
      <c r="AH308" s="25"/>
      <c r="AI308" s="25"/>
    </row>
    <row r="309" ht="24.75" customHeight="1">
      <c r="AG309" s="25"/>
      <c r="AH309" s="25"/>
      <c r="AI309" s="25"/>
    </row>
    <row r="310" ht="24.75" customHeight="1">
      <c r="AG310" s="25"/>
      <c r="AH310" s="25"/>
      <c r="AI310" s="25"/>
    </row>
    <row r="311" ht="24.75" customHeight="1">
      <c r="AG311" s="25"/>
      <c r="AH311" s="25"/>
      <c r="AI311" s="25"/>
    </row>
    <row r="312" ht="24.75" customHeight="1">
      <c r="AG312" s="25"/>
      <c r="AH312" s="25"/>
      <c r="AI312" s="25"/>
    </row>
    <row r="313" ht="24.75" customHeight="1">
      <c r="AG313" s="25"/>
      <c r="AH313" s="25"/>
      <c r="AI313" s="25"/>
    </row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</sheetData>
  <autoFilter ref="$A$3:$S$288"/>
  <mergeCells count="7">
    <mergeCell ref="A1:S1"/>
    <mergeCell ref="A2:S2"/>
    <mergeCell ref="G3:S3"/>
    <mergeCell ref="B291:D291"/>
    <mergeCell ref="I291:O291"/>
    <mergeCell ref="B292:D292"/>
    <mergeCell ref="I292:O292"/>
  </mergeCells>
  <printOptions horizontalCentered="1"/>
  <pageMargins bottom="0.5511811023622047" footer="0.0" header="0.0" left="0.0" right="0.0" top="0.5511811023622047"/>
  <pageSetup fitToHeight="0" orientation="landscape"/>
  <headerFooter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4" width="10.83"/>
    <col customWidth="1" min="5" max="5" width="12.67"/>
    <col customWidth="1" min="6" max="26" width="10.83"/>
  </cols>
  <sheetData>
    <row r="1" ht="11.25" customHeight="1"/>
    <row r="2" ht="11.25" customHeight="1"/>
    <row r="3" ht="11.25" customHeight="1"/>
    <row r="4" ht="11.25" customHeight="1"/>
    <row r="5" ht="11.25" customHeight="1"/>
    <row r="6" ht="11.25" customHeight="1"/>
    <row r="7" ht="11.25" customHeight="1"/>
    <row r="8" ht="11.25" customHeight="1"/>
    <row r="9" ht="11.25" customHeight="1"/>
    <row r="10" ht="11.25" customHeight="1"/>
    <row r="11" ht="11.25" customHeight="1">
      <c r="E11" s="29">
        <f>2925363.79+1471180</f>
        <v>4396543.79</v>
      </c>
    </row>
    <row r="12" ht="11.25" customHeight="1">
      <c r="E12" s="29">
        <f>E11*0.1</f>
        <v>439654.379</v>
      </c>
    </row>
    <row r="13" ht="11.25" customHeight="1"/>
    <row r="14" ht="11.25" customHeight="1"/>
    <row r="15" ht="11.25" customHeight="1"/>
    <row r="16" ht="11.25" customHeight="1"/>
    <row r="17" ht="11.25" customHeight="1"/>
    <row r="18" ht="11.25" customHeight="1"/>
    <row r="19" ht="11.25" customHeight="1"/>
    <row r="20" ht="11.25" customHeight="1"/>
    <row r="21" ht="11.25" customHeight="1"/>
    <row r="22" ht="11.25" customHeight="1"/>
    <row r="23" ht="11.25" customHeight="1"/>
    <row r="24" ht="11.25" customHeight="1"/>
    <row r="25" ht="11.25" customHeight="1"/>
    <row r="26" ht="11.25" customHeight="1"/>
    <row r="27" ht="11.25" customHeight="1"/>
    <row r="28" ht="11.25" customHeight="1"/>
    <row r="29" ht="11.25" customHeight="1"/>
    <row r="30" ht="11.25" customHeight="1"/>
    <row r="31" ht="11.25" customHeight="1"/>
    <row r="32" ht="11.25" customHeight="1"/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  <row r="338" ht="11.25" customHeight="1"/>
    <row r="339" ht="11.25" customHeight="1"/>
    <row r="340" ht="11.25" customHeight="1"/>
    <row r="341" ht="11.25" customHeight="1"/>
    <row r="342" ht="11.25" customHeight="1"/>
    <row r="343" ht="11.25" customHeight="1"/>
    <row r="344" ht="11.25" customHeight="1"/>
    <row r="345" ht="11.25" customHeight="1"/>
    <row r="346" ht="11.25" customHeight="1"/>
    <row r="347" ht="11.25" customHeight="1"/>
    <row r="348" ht="11.25" customHeight="1"/>
    <row r="349" ht="11.25" customHeight="1"/>
    <row r="350" ht="11.25" customHeight="1"/>
    <row r="351" ht="11.25" customHeight="1"/>
    <row r="352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  <row r="382" ht="11.25" customHeight="1"/>
    <row r="383" ht="11.25" customHeight="1"/>
    <row r="384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2" ht="11.25" customHeight="1"/>
    <row r="393" ht="11.25" customHeight="1"/>
    <row r="394" ht="11.25" customHeight="1"/>
    <row r="395" ht="11.25" customHeight="1"/>
    <row r="396" ht="11.25" customHeight="1"/>
    <row r="397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03" ht="11.25" customHeight="1"/>
    <row r="404" ht="11.25" customHeight="1"/>
    <row r="405" ht="11.25" customHeight="1"/>
    <row r="406" ht="11.25" customHeight="1"/>
    <row r="407" ht="11.25" customHeight="1"/>
    <row r="408" ht="11.25" customHeight="1"/>
    <row r="409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15" ht="11.25" customHeight="1"/>
    <row r="416" ht="11.25" customHeight="1"/>
    <row r="417" ht="11.25" customHeight="1"/>
    <row r="418" ht="11.25" customHeight="1"/>
    <row r="419" ht="11.25" customHeight="1"/>
    <row r="420" ht="11.25" customHeight="1"/>
    <row r="421" ht="11.25" customHeight="1"/>
    <row r="422" ht="11.25" customHeight="1"/>
    <row r="423" ht="11.25" customHeight="1"/>
    <row r="424" ht="11.25" customHeight="1"/>
    <row r="425" ht="11.25" customHeight="1"/>
    <row r="426" ht="11.25" customHeight="1"/>
    <row r="427" ht="11.25" customHeight="1"/>
    <row r="428" ht="11.25" customHeight="1"/>
    <row r="429" ht="11.25" customHeight="1"/>
    <row r="430" ht="11.25" customHeight="1"/>
    <row r="431" ht="11.25" customHeight="1"/>
    <row r="432" ht="11.25" customHeight="1"/>
    <row r="433" ht="11.25" customHeight="1"/>
    <row r="434" ht="11.25" customHeight="1"/>
    <row r="435" ht="11.25" customHeight="1"/>
    <row r="436" ht="11.25" customHeight="1"/>
    <row r="437" ht="11.25" customHeight="1"/>
    <row r="438" ht="11.25" customHeight="1"/>
    <row r="439" ht="11.25" customHeight="1"/>
    <row r="440" ht="11.25" customHeight="1"/>
    <row r="441" ht="11.25" customHeight="1"/>
    <row r="442" ht="11.25" customHeight="1"/>
    <row r="443" ht="11.25" customHeight="1"/>
    <row r="444" ht="11.25" customHeight="1"/>
    <row r="445" ht="11.25" customHeight="1"/>
    <row r="446" ht="11.25" customHeight="1"/>
    <row r="447" ht="11.25" customHeight="1"/>
    <row r="448" ht="11.25" customHeight="1"/>
    <row r="449" ht="11.25" customHeight="1"/>
    <row r="450" ht="11.25" customHeight="1"/>
    <row r="451" ht="11.25" customHeight="1"/>
    <row r="452" ht="11.25" customHeight="1"/>
    <row r="453" ht="11.25" customHeight="1"/>
    <row r="454" ht="11.25" customHeight="1"/>
    <row r="455" ht="11.25" customHeight="1"/>
    <row r="456" ht="11.25" customHeight="1"/>
    <row r="457" ht="11.25" customHeight="1"/>
    <row r="458" ht="11.25" customHeight="1"/>
    <row r="459" ht="11.25" customHeight="1"/>
    <row r="460" ht="11.25" customHeight="1"/>
    <row r="461" ht="11.25" customHeight="1"/>
    <row r="462" ht="11.25" customHeight="1"/>
    <row r="463" ht="11.25" customHeight="1"/>
    <row r="464" ht="11.25" customHeight="1"/>
    <row r="465" ht="11.25" customHeight="1"/>
    <row r="466" ht="11.25" customHeight="1"/>
    <row r="467" ht="11.25" customHeight="1"/>
    <row r="468" ht="11.25" customHeight="1"/>
    <row r="469" ht="11.25" customHeight="1"/>
    <row r="470" ht="11.25" customHeight="1"/>
    <row r="471" ht="11.25" customHeight="1"/>
    <row r="472" ht="11.25" customHeight="1"/>
    <row r="473" ht="11.25" customHeight="1"/>
    <row r="474" ht="11.25" customHeight="1"/>
    <row r="475" ht="11.25" customHeight="1"/>
    <row r="476" ht="11.25" customHeight="1"/>
    <row r="477" ht="11.25" customHeight="1"/>
    <row r="478" ht="11.25" customHeight="1"/>
    <row r="479" ht="11.25" customHeight="1"/>
    <row r="480" ht="11.25" customHeight="1"/>
    <row r="481" ht="11.25" customHeight="1"/>
    <row r="482" ht="11.25" customHeight="1"/>
    <row r="483" ht="11.25" customHeight="1"/>
    <row r="484" ht="11.25" customHeight="1"/>
    <row r="485" ht="11.25" customHeight="1"/>
    <row r="486" ht="11.25" customHeight="1"/>
    <row r="487" ht="11.25" customHeight="1"/>
    <row r="488" ht="11.25" customHeight="1"/>
    <row r="489" ht="11.25" customHeight="1"/>
    <row r="490" ht="11.25" customHeight="1"/>
    <row r="491" ht="11.25" customHeight="1"/>
    <row r="492" ht="11.25" customHeight="1"/>
    <row r="493" ht="11.25" customHeight="1"/>
    <row r="494" ht="11.25" customHeight="1"/>
    <row r="495" ht="11.25" customHeight="1"/>
    <row r="496" ht="11.25" customHeight="1"/>
    <row r="497" ht="11.25" customHeight="1"/>
    <row r="498" ht="11.25" customHeight="1"/>
    <row r="499" ht="11.25" customHeight="1"/>
    <row r="500" ht="11.25" customHeight="1"/>
    <row r="501" ht="11.25" customHeight="1"/>
    <row r="502" ht="11.25" customHeight="1"/>
    <row r="503" ht="11.25" customHeight="1"/>
    <row r="504" ht="11.25" customHeight="1"/>
    <row r="505" ht="11.25" customHeight="1"/>
    <row r="506" ht="11.25" customHeight="1"/>
    <row r="507" ht="11.25" customHeight="1"/>
    <row r="508" ht="11.25" customHeight="1"/>
    <row r="509" ht="11.25" customHeight="1"/>
    <row r="510" ht="11.25" customHeight="1"/>
    <row r="511" ht="11.25" customHeight="1"/>
    <row r="512" ht="11.25" customHeight="1"/>
    <row r="513" ht="11.25" customHeight="1"/>
    <row r="514" ht="11.25" customHeight="1"/>
    <row r="515" ht="11.25" customHeight="1"/>
    <row r="516" ht="11.25" customHeight="1"/>
    <row r="517" ht="11.25" customHeight="1"/>
    <row r="518" ht="11.25" customHeight="1"/>
    <row r="519" ht="11.25" customHeight="1"/>
    <row r="520" ht="11.25" customHeight="1"/>
    <row r="521" ht="11.25" customHeight="1"/>
    <row r="522" ht="11.25" customHeight="1"/>
    <row r="523" ht="11.25" customHeight="1"/>
    <row r="524" ht="11.25" customHeight="1"/>
    <row r="525" ht="11.25" customHeight="1"/>
    <row r="526" ht="11.25" customHeight="1"/>
    <row r="527" ht="11.25" customHeight="1"/>
    <row r="528" ht="11.25" customHeight="1"/>
    <row r="529" ht="11.25" customHeight="1"/>
    <row r="530" ht="11.25" customHeight="1"/>
    <row r="531" ht="11.25" customHeight="1"/>
    <row r="532" ht="11.25" customHeight="1"/>
    <row r="533" ht="11.25" customHeight="1"/>
    <row r="534" ht="11.25" customHeight="1"/>
    <row r="535" ht="11.25" customHeight="1"/>
    <row r="536" ht="11.25" customHeight="1"/>
    <row r="537" ht="11.25" customHeight="1"/>
    <row r="538" ht="11.25" customHeight="1"/>
    <row r="539" ht="11.25" customHeight="1"/>
    <row r="540" ht="11.25" customHeight="1"/>
    <row r="541" ht="11.25" customHeight="1"/>
    <row r="542" ht="11.25" customHeight="1"/>
    <row r="543" ht="11.25" customHeight="1"/>
    <row r="544" ht="11.25" customHeight="1"/>
    <row r="545" ht="11.25" customHeight="1"/>
    <row r="546" ht="11.25" customHeight="1"/>
    <row r="547" ht="11.25" customHeight="1"/>
    <row r="548" ht="11.25" customHeight="1"/>
    <row r="549" ht="11.25" customHeight="1"/>
    <row r="550" ht="11.25" customHeight="1"/>
    <row r="551" ht="11.25" customHeight="1"/>
    <row r="552" ht="11.25" customHeight="1"/>
    <row r="553" ht="11.25" customHeight="1"/>
    <row r="554" ht="11.25" customHeight="1"/>
    <row r="555" ht="11.25" customHeight="1"/>
    <row r="556" ht="11.25" customHeight="1"/>
    <row r="557" ht="11.25" customHeight="1"/>
    <row r="558" ht="11.25" customHeight="1"/>
    <row r="559" ht="11.25" customHeight="1"/>
    <row r="560" ht="11.25" customHeight="1"/>
    <row r="561" ht="11.25" customHeight="1"/>
    <row r="562" ht="11.25" customHeight="1"/>
    <row r="563" ht="11.25" customHeight="1"/>
    <row r="564" ht="11.25" customHeight="1"/>
    <row r="565" ht="11.25" customHeight="1"/>
    <row r="566" ht="11.25" customHeight="1"/>
    <row r="567" ht="11.25" customHeight="1"/>
    <row r="568" ht="11.25" customHeight="1"/>
    <row r="569" ht="11.25" customHeight="1"/>
    <row r="570" ht="11.25" customHeight="1"/>
    <row r="571" ht="11.25" customHeight="1"/>
    <row r="572" ht="11.25" customHeight="1"/>
    <row r="573" ht="11.25" customHeight="1"/>
    <row r="574" ht="11.25" customHeight="1"/>
    <row r="575" ht="11.25" customHeight="1"/>
    <row r="576" ht="11.25" customHeight="1"/>
    <row r="577" ht="11.25" customHeight="1"/>
    <row r="578" ht="11.25" customHeight="1"/>
    <row r="579" ht="11.25" customHeight="1"/>
    <row r="580" ht="11.25" customHeight="1"/>
    <row r="581" ht="11.25" customHeight="1"/>
    <row r="582" ht="11.25" customHeight="1"/>
    <row r="583" ht="11.25" customHeight="1"/>
    <row r="584" ht="11.25" customHeight="1"/>
    <row r="585" ht="11.25" customHeight="1"/>
    <row r="586" ht="11.25" customHeight="1"/>
    <row r="587" ht="11.25" customHeight="1"/>
    <row r="588" ht="11.25" customHeight="1"/>
    <row r="589" ht="11.25" customHeight="1"/>
    <row r="590" ht="11.25" customHeight="1"/>
    <row r="591" ht="11.25" customHeight="1"/>
    <row r="592" ht="11.25" customHeight="1"/>
    <row r="593" ht="11.25" customHeight="1"/>
    <row r="594" ht="11.25" customHeight="1"/>
    <row r="595" ht="11.25" customHeight="1"/>
    <row r="596" ht="11.25" customHeight="1"/>
    <row r="597" ht="11.25" customHeight="1"/>
    <row r="598" ht="11.25" customHeight="1"/>
    <row r="599" ht="11.25" customHeight="1"/>
    <row r="600" ht="11.25" customHeight="1"/>
    <row r="601" ht="11.25" customHeight="1"/>
    <row r="602" ht="11.25" customHeight="1"/>
    <row r="603" ht="11.25" customHeight="1"/>
    <row r="604" ht="11.25" customHeight="1"/>
    <row r="605" ht="11.25" customHeight="1"/>
    <row r="606" ht="11.25" customHeight="1"/>
    <row r="607" ht="11.25" customHeight="1"/>
    <row r="608" ht="11.25" customHeight="1"/>
    <row r="609" ht="11.25" customHeight="1"/>
    <row r="610" ht="11.25" customHeight="1"/>
    <row r="611" ht="11.25" customHeight="1"/>
    <row r="612" ht="11.25" customHeight="1"/>
    <row r="613" ht="11.25" customHeight="1"/>
    <row r="614" ht="11.25" customHeight="1"/>
    <row r="615" ht="11.25" customHeight="1"/>
    <row r="616" ht="11.25" customHeight="1"/>
    <row r="617" ht="11.25" customHeight="1"/>
    <row r="618" ht="11.25" customHeight="1"/>
    <row r="619" ht="11.25" customHeight="1"/>
    <row r="620" ht="11.25" customHeight="1"/>
    <row r="621" ht="11.25" customHeight="1"/>
    <row r="622" ht="11.25" customHeight="1"/>
    <row r="623" ht="11.25" customHeight="1"/>
    <row r="624" ht="11.25" customHeight="1"/>
    <row r="625" ht="11.25" customHeight="1"/>
    <row r="626" ht="11.25" customHeight="1"/>
    <row r="627" ht="11.25" customHeight="1"/>
    <row r="628" ht="11.25" customHeight="1"/>
    <row r="629" ht="11.25" customHeight="1"/>
    <row r="630" ht="11.25" customHeight="1"/>
    <row r="631" ht="11.25" customHeight="1"/>
    <row r="632" ht="11.25" customHeight="1"/>
    <row r="633" ht="11.25" customHeight="1"/>
    <row r="634" ht="11.25" customHeight="1"/>
    <row r="635" ht="11.25" customHeight="1"/>
    <row r="636" ht="11.25" customHeight="1"/>
    <row r="637" ht="11.25" customHeight="1"/>
    <row r="638" ht="11.25" customHeight="1"/>
    <row r="639" ht="11.25" customHeight="1"/>
    <row r="640" ht="11.25" customHeight="1"/>
    <row r="641" ht="11.25" customHeight="1"/>
    <row r="642" ht="11.25" customHeight="1"/>
    <row r="643" ht="11.25" customHeight="1"/>
    <row r="644" ht="11.25" customHeight="1"/>
    <row r="645" ht="11.25" customHeight="1"/>
    <row r="646" ht="11.25" customHeight="1"/>
    <row r="647" ht="11.25" customHeight="1"/>
    <row r="648" ht="11.25" customHeight="1"/>
    <row r="649" ht="11.25" customHeight="1"/>
    <row r="650" ht="11.25" customHeight="1"/>
    <row r="651" ht="11.25" customHeight="1"/>
    <row r="652" ht="11.25" customHeight="1"/>
    <row r="653" ht="11.25" customHeight="1"/>
    <row r="654" ht="11.25" customHeight="1"/>
    <row r="655" ht="11.25" customHeight="1"/>
    <row r="656" ht="11.25" customHeight="1"/>
    <row r="657" ht="11.25" customHeight="1"/>
    <row r="658" ht="11.25" customHeight="1"/>
    <row r="659" ht="11.25" customHeight="1"/>
    <row r="660" ht="11.25" customHeight="1"/>
    <row r="661" ht="11.25" customHeight="1"/>
    <row r="662" ht="11.25" customHeight="1"/>
    <row r="663" ht="11.25" customHeight="1"/>
    <row r="664" ht="11.25" customHeight="1"/>
    <row r="665" ht="11.25" customHeight="1"/>
    <row r="666" ht="11.25" customHeight="1"/>
    <row r="667" ht="11.25" customHeight="1"/>
    <row r="668" ht="11.25" customHeight="1"/>
    <row r="669" ht="11.25" customHeight="1"/>
    <row r="670" ht="11.25" customHeight="1"/>
    <row r="671" ht="11.25" customHeight="1"/>
    <row r="672" ht="11.25" customHeight="1"/>
    <row r="673" ht="11.25" customHeight="1"/>
    <row r="674" ht="11.25" customHeight="1"/>
    <row r="675" ht="11.25" customHeight="1"/>
    <row r="676" ht="11.25" customHeight="1"/>
    <row r="677" ht="11.25" customHeight="1"/>
    <row r="678" ht="11.25" customHeight="1"/>
    <row r="679" ht="11.25" customHeight="1"/>
    <row r="680" ht="11.25" customHeight="1"/>
    <row r="681" ht="11.25" customHeight="1"/>
    <row r="682" ht="11.25" customHeight="1"/>
    <row r="683" ht="11.25" customHeight="1"/>
    <row r="684" ht="11.25" customHeight="1"/>
    <row r="685" ht="11.25" customHeight="1"/>
    <row r="686" ht="11.25" customHeight="1"/>
    <row r="687" ht="11.25" customHeight="1"/>
    <row r="688" ht="11.25" customHeight="1"/>
    <row r="689" ht="11.25" customHeight="1"/>
    <row r="690" ht="11.25" customHeight="1"/>
    <row r="691" ht="11.25" customHeight="1"/>
    <row r="692" ht="11.25" customHeight="1"/>
    <row r="693" ht="11.25" customHeight="1"/>
    <row r="694" ht="11.25" customHeight="1"/>
    <row r="695" ht="11.25" customHeight="1"/>
    <row r="696" ht="11.25" customHeight="1"/>
    <row r="697" ht="11.25" customHeight="1"/>
    <row r="698" ht="11.25" customHeight="1"/>
    <row r="699" ht="11.25" customHeight="1"/>
    <row r="700" ht="11.25" customHeight="1"/>
    <row r="701" ht="11.25" customHeight="1"/>
    <row r="702" ht="11.25" customHeight="1"/>
    <row r="703" ht="11.25" customHeight="1"/>
    <row r="704" ht="11.25" customHeight="1"/>
    <row r="705" ht="11.25" customHeight="1"/>
    <row r="706" ht="11.25" customHeight="1"/>
    <row r="707" ht="11.25" customHeight="1"/>
    <row r="708" ht="11.25" customHeight="1"/>
    <row r="709" ht="11.25" customHeight="1"/>
    <row r="710" ht="11.25" customHeight="1"/>
    <row r="711" ht="11.25" customHeight="1"/>
    <row r="712" ht="11.25" customHeight="1"/>
    <row r="713" ht="11.25" customHeight="1"/>
    <row r="714" ht="11.25" customHeight="1"/>
    <row r="715" ht="11.25" customHeight="1"/>
    <row r="716" ht="11.25" customHeight="1"/>
    <row r="717" ht="11.25" customHeight="1"/>
    <row r="718" ht="11.25" customHeight="1"/>
    <row r="719" ht="11.25" customHeight="1"/>
    <row r="720" ht="11.25" customHeight="1"/>
    <row r="721" ht="11.25" customHeight="1"/>
    <row r="722" ht="11.25" customHeight="1"/>
    <row r="723" ht="11.25" customHeight="1"/>
    <row r="724" ht="11.25" customHeight="1"/>
    <row r="725" ht="11.25" customHeight="1"/>
    <row r="726" ht="11.25" customHeight="1"/>
    <row r="727" ht="11.25" customHeight="1"/>
    <row r="728" ht="11.25" customHeight="1"/>
    <row r="729" ht="11.25" customHeight="1"/>
    <row r="730" ht="11.25" customHeight="1"/>
    <row r="731" ht="11.25" customHeight="1"/>
    <row r="732" ht="11.25" customHeight="1"/>
    <row r="733" ht="11.25" customHeight="1"/>
    <row r="734" ht="11.25" customHeight="1"/>
    <row r="735" ht="11.25" customHeight="1"/>
    <row r="736" ht="11.25" customHeight="1"/>
    <row r="737" ht="11.25" customHeight="1"/>
    <row r="738" ht="11.25" customHeight="1"/>
    <row r="739" ht="11.25" customHeight="1"/>
    <row r="740" ht="11.25" customHeight="1"/>
    <row r="741" ht="11.25" customHeight="1"/>
    <row r="742" ht="11.25" customHeight="1"/>
    <row r="743" ht="11.25" customHeight="1"/>
    <row r="744" ht="11.25" customHeight="1"/>
    <row r="745" ht="11.25" customHeight="1"/>
    <row r="746" ht="11.25" customHeight="1"/>
    <row r="747" ht="11.25" customHeight="1"/>
    <row r="748" ht="11.25" customHeight="1"/>
    <row r="749" ht="11.25" customHeight="1"/>
    <row r="750" ht="11.25" customHeight="1"/>
    <row r="751" ht="11.25" customHeight="1"/>
    <row r="752" ht="11.25" customHeight="1"/>
    <row r="753" ht="11.25" customHeight="1"/>
    <row r="754" ht="11.25" customHeight="1"/>
    <row r="755" ht="11.25" customHeight="1"/>
    <row r="756" ht="11.25" customHeight="1"/>
    <row r="757" ht="11.25" customHeight="1"/>
    <row r="758" ht="11.25" customHeight="1"/>
    <row r="759" ht="11.25" customHeight="1"/>
    <row r="760" ht="11.25" customHeight="1"/>
    <row r="761" ht="11.25" customHeight="1"/>
    <row r="762" ht="11.25" customHeight="1"/>
    <row r="763" ht="11.25" customHeight="1"/>
    <row r="764" ht="11.25" customHeight="1"/>
    <row r="765" ht="11.25" customHeight="1"/>
    <row r="766" ht="11.25" customHeight="1"/>
    <row r="767" ht="11.25" customHeight="1"/>
    <row r="768" ht="11.25" customHeight="1"/>
    <row r="769" ht="11.25" customHeight="1"/>
    <row r="770" ht="11.25" customHeight="1"/>
    <row r="771" ht="11.25" customHeight="1"/>
    <row r="772" ht="11.25" customHeight="1"/>
    <row r="773" ht="11.25" customHeight="1"/>
    <row r="774" ht="11.25" customHeight="1"/>
    <row r="775" ht="11.25" customHeight="1"/>
    <row r="776" ht="11.25" customHeight="1"/>
    <row r="777" ht="11.25" customHeight="1"/>
    <row r="778" ht="11.25" customHeight="1"/>
    <row r="779" ht="11.25" customHeight="1"/>
    <row r="780" ht="11.25" customHeight="1"/>
    <row r="781" ht="11.25" customHeight="1"/>
    <row r="782" ht="11.25" customHeight="1"/>
    <row r="783" ht="11.25" customHeight="1"/>
    <row r="784" ht="11.25" customHeight="1"/>
    <row r="785" ht="11.25" customHeight="1"/>
    <row r="786" ht="11.25" customHeight="1"/>
    <row r="787" ht="11.25" customHeight="1"/>
    <row r="788" ht="11.25" customHeight="1"/>
    <row r="789" ht="11.25" customHeight="1"/>
    <row r="790" ht="11.25" customHeight="1"/>
    <row r="791" ht="11.25" customHeight="1"/>
    <row r="792" ht="11.25" customHeight="1"/>
    <row r="793" ht="11.25" customHeight="1"/>
    <row r="794" ht="11.25" customHeight="1"/>
    <row r="795" ht="11.25" customHeight="1"/>
    <row r="796" ht="11.25" customHeight="1"/>
    <row r="797" ht="11.25" customHeight="1"/>
    <row r="798" ht="11.25" customHeight="1"/>
    <row r="799" ht="11.25" customHeight="1"/>
    <row r="800" ht="11.25" customHeight="1"/>
    <row r="801" ht="11.25" customHeight="1"/>
    <row r="802" ht="11.25" customHeight="1"/>
    <row r="803" ht="11.25" customHeight="1"/>
    <row r="804" ht="11.25" customHeight="1"/>
    <row r="805" ht="11.25" customHeight="1"/>
    <row r="806" ht="11.25" customHeight="1"/>
    <row r="807" ht="11.25" customHeight="1"/>
    <row r="808" ht="11.25" customHeight="1"/>
    <row r="809" ht="11.25" customHeight="1"/>
    <row r="810" ht="11.25" customHeight="1"/>
    <row r="811" ht="11.25" customHeight="1"/>
    <row r="812" ht="11.25" customHeight="1"/>
    <row r="813" ht="11.25" customHeight="1"/>
    <row r="814" ht="11.25" customHeight="1"/>
    <row r="815" ht="11.25" customHeight="1"/>
    <row r="816" ht="11.25" customHeight="1"/>
    <row r="817" ht="11.25" customHeight="1"/>
    <row r="818" ht="11.25" customHeight="1"/>
    <row r="819" ht="11.25" customHeight="1"/>
    <row r="820" ht="11.25" customHeight="1"/>
    <row r="821" ht="11.25" customHeight="1"/>
    <row r="822" ht="11.25" customHeight="1"/>
    <row r="823" ht="11.25" customHeight="1"/>
    <row r="824" ht="11.25" customHeight="1"/>
    <row r="825" ht="11.25" customHeight="1"/>
    <row r="826" ht="11.25" customHeight="1"/>
    <row r="827" ht="11.25" customHeight="1"/>
    <row r="828" ht="11.25" customHeight="1"/>
    <row r="829" ht="11.25" customHeight="1"/>
    <row r="830" ht="11.25" customHeight="1"/>
    <row r="831" ht="11.25" customHeight="1"/>
    <row r="832" ht="11.25" customHeight="1"/>
    <row r="833" ht="11.25" customHeight="1"/>
    <row r="834" ht="11.25" customHeight="1"/>
    <row r="835" ht="11.25" customHeight="1"/>
    <row r="836" ht="11.25" customHeight="1"/>
    <row r="837" ht="11.25" customHeight="1"/>
    <row r="838" ht="11.25" customHeight="1"/>
    <row r="839" ht="11.25" customHeight="1"/>
    <row r="840" ht="11.25" customHeight="1"/>
    <row r="841" ht="11.25" customHeight="1"/>
    <row r="842" ht="11.25" customHeight="1"/>
    <row r="843" ht="11.25" customHeight="1"/>
    <row r="844" ht="11.25" customHeight="1"/>
    <row r="845" ht="11.25" customHeight="1"/>
    <row r="846" ht="11.25" customHeight="1"/>
    <row r="847" ht="11.25" customHeight="1"/>
    <row r="848" ht="11.25" customHeight="1"/>
    <row r="849" ht="11.25" customHeight="1"/>
    <row r="850" ht="11.25" customHeight="1"/>
    <row r="851" ht="11.25" customHeight="1"/>
    <row r="852" ht="11.25" customHeight="1"/>
    <row r="853" ht="11.25" customHeight="1"/>
    <row r="854" ht="11.25" customHeight="1"/>
    <row r="855" ht="11.25" customHeight="1"/>
    <row r="856" ht="11.25" customHeight="1"/>
    <row r="857" ht="11.25" customHeight="1"/>
    <row r="858" ht="11.25" customHeight="1"/>
    <row r="859" ht="11.25" customHeight="1"/>
    <row r="860" ht="11.25" customHeight="1"/>
    <row r="861" ht="11.25" customHeight="1"/>
    <row r="862" ht="11.25" customHeight="1"/>
    <row r="863" ht="11.25" customHeight="1"/>
    <row r="864" ht="11.25" customHeight="1"/>
    <row r="865" ht="11.25" customHeight="1"/>
    <row r="866" ht="11.25" customHeight="1"/>
    <row r="867" ht="11.25" customHeight="1"/>
    <row r="868" ht="11.25" customHeight="1"/>
    <row r="869" ht="11.25" customHeight="1"/>
    <row r="870" ht="11.25" customHeight="1"/>
    <row r="871" ht="11.25" customHeight="1"/>
    <row r="872" ht="11.25" customHeight="1"/>
    <row r="873" ht="11.25" customHeight="1"/>
    <row r="874" ht="11.25" customHeight="1"/>
    <row r="875" ht="11.25" customHeight="1"/>
    <row r="876" ht="11.25" customHeight="1"/>
    <row r="877" ht="11.25" customHeight="1"/>
    <row r="878" ht="11.25" customHeight="1"/>
    <row r="879" ht="11.25" customHeight="1"/>
    <row r="880" ht="11.25" customHeight="1"/>
    <row r="881" ht="11.25" customHeight="1"/>
    <row r="882" ht="11.25" customHeight="1"/>
    <row r="883" ht="11.25" customHeight="1"/>
    <row r="884" ht="11.25" customHeight="1"/>
    <row r="885" ht="11.25" customHeight="1"/>
    <row r="886" ht="11.25" customHeight="1"/>
    <row r="887" ht="11.25" customHeight="1"/>
    <row r="888" ht="11.25" customHeight="1"/>
    <row r="889" ht="11.25" customHeight="1"/>
    <row r="890" ht="11.25" customHeight="1"/>
    <row r="891" ht="11.25" customHeight="1"/>
    <row r="892" ht="11.25" customHeight="1"/>
    <row r="893" ht="11.25" customHeight="1"/>
    <row r="894" ht="11.25" customHeight="1"/>
    <row r="895" ht="11.25" customHeight="1"/>
    <row r="896" ht="11.25" customHeight="1"/>
    <row r="897" ht="11.25" customHeight="1"/>
    <row r="898" ht="11.25" customHeight="1"/>
    <row r="899" ht="11.25" customHeight="1"/>
    <row r="900" ht="11.25" customHeight="1"/>
    <row r="901" ht="11.25" customHeight="1"/>
    <row r="902" ht="11.25" customHeight="1"/>
    <row r="903" ht="11.25" customHeight="1"/>
    <row r="904" ht="11.25" customHeight="1"/>
    <row r="905" ht="11.25" customHeight="1"/>
    <row r="906" ht="11.25" customHeight="1"/>
    <row r="907" ht="11.25" customHeight="1"/>
    <row r="908" ht="11.25" customHeight="1"/>
    <row r="909" ht="11.25" customHeight="1"/>
    <row r="910" ht="11.25" customHeight="1"/>
    <row r="911" ht="11.25" customHeight="1"/>
    <row r="912" ht="11.25" customHeight="1"/>
    <row r="913" ht="11.25" customHeight="1"/>
    <row r="914" ht="11.25" customHeight="1"/>
    <row r="915" ht="11.25" customHeight="1"/>
    <row r="916" ht="11.25" customHeight="1"/>
    <row r="917" ht="11.25" customHeight="1"/>
    <row r="918" ht="11.25" customHeight="1"/>
    <row r="919" ht="11.25" customHeight="1"/>
    <row r="920" ht="11.25" customHeight="1"/>
    <row r="921" ht="11.25" customHeight="1"/>
    <row r="922" ht="11.25" customHeight="1"/>
    <row r="923" ht="11.25" customHeight="1"/>
    <row r="924" ht="11.25" customHeight="1"/>
    <row r="925" ht="11.25" customHeight="1"/>
    <row r="926" ht="11.25" customHeight="1"/>
    <row r="927" ht="11.25" customHeight="1"/>
    <row r="928" ht="11.25" customHeight="1"/>
    <row r="929" ht="11.25" customHeight="1"/>
    <row r="930" ht="11.25" customHeight="1"/>
    <row r="931" ht="11.25" customHeight="1"/>
    <row r="932" ht="11.25" customHeight="1"/>
    <row r="933" ht="11.25" customHeight="1"/>
    <row r="934" ht="11.25" customHeight="1"/>
    <row r="935" ht="11.25" customHeight="1"/>
    <row r="936" ht="11.25" customHeight="1"/>
    <row r="937" ht="11.25" customHeight="1"/>
    <row r="938" ht="11.25" customHeight="1"/>
    <row r="939" ht="11.25" customHeight="1"/>
    <row r="940" ht="11.25" customHeight="1"/>
    <row r="941" ht="11.25" customHeight="1"/>
    <row r="942" ht="11.25" customHeight="1"/>
    <row r="943" ht="11.25" customHeight="1"/>
    <row r="944" ht="11.25" customHeight="1"/>
    <row r="945" ht="11.25" customHeight="1"/>
    <row r="946" ht="11.25" customHeight="1"/>
    <row r="947" ht="11.25" customHeight="1"/>
    <row r="948" ht="11.25" customHeight="1"/>
    <row r="949" ht="11.25" customHeight="1"/>
    <row r="950" ht="11.25" customHeight="1"/>
    <row r="951" ht="11.25" customHeight="1"/>
    <row r="952" ht="11.25" customHeight="1"/>
    <row r="953" ht="11.25" customHeight="1"/>
    <row r="954" ht="11.25" customHeight="1"/>
    <row r="955" ht="11.25" customHeight="1"/>
    <row r="956" ht="11.25" customHeight="1"/>
    <row r="957" ht="11.25" customHeight="1"/>
    <row r="958" ht="11.25" customHeight="1"/>
    <row r="959" ht="11.25" customHeight="1"/>
    <row r="960" ht="11.25" customHeight="1"/>
    <row r="961" ht="11.25" customHeight="1"/>
    <row r="962" ht="11.25" customHeight="1"/>
    <row r="963" ht="11.25" customHeight="1"/>
    <row r="964" ht="11.25" customHeight="1"/>
    <row r="965" ht="11.25" customHeight="1"/>
    <row r="966" ht="11.25" customHeight="1"/>
    <row r="967" ht="11.25" customHeight="1"/>
    <row r="968" ht="11.25" customHeight="1"/>
    <row r="969" ht="11.25" customHeight="1"/>
    <row r="970" ht="11.25" customHeight="1"/>
    <row r="971" ht="11.25" customHeight="1"/>
    <row r="972" ht="11.25" customHeight="1"/>
    <row r="973" ht="11.25" customHeight="1"/>
    <row r="974" ht="11.25" customHeight="1"/>
    <row r="975" ht="11.25" customHeight="1"/>
    <row r="976" ht="11.25" customHeight="1"/>
    <row r="977" ht="11.25" customHeight="1"/>
    <row r="978" ht="11.25" customHeight="1"/>
    <row r="979" ht="11.25" customHeight="1"/>
    <row r="980" ht="11.25" customHeight="1"/>
    <row r="981" ht="11.25" customHeight="1"/>
    <row r="982" ht="11.25" customHeight="1"/>
    <row r="983" ht="11.25" customHeight="1"/>
    <row r="984" ht="11.25" customHeight="1"/>
    <row r="985" ht="11.25" customHeight="1"/>
    <row r="986" ht="11.25" customHeight="1"/>
    <row r="987" ht="11.25" customHeight="1"/>
    <row r="988" ht="11.25" customHeight="1"/>
    <row r="989" ht="11.25" customHeight="1"/>
    <row r="990" ht="11.25" customHeight="1"/>
    <row r="991" ht="11.25" customHeight="1"/>
    <row r="992" ht="11.25" customHeight="1"/>
    <row r="993" ht="11.25" customHeight="1"/>
    <row r="994" ht="11.25" customHeight="1"/>
    <row r="995" ht="11.25" customHeight="1"/>
    <row r="996" ht="11.25" customHeight="1"/>
    <row r="997" ht="11.25" customHeight="1"/>
    <row r="998" ht="11.25" customHeight="1"/>
    <row r="999" ht="11.25" customHeight="1"/>
    <row r="1000" ht="11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2024-01-30T18:49:03Z</dcterms:created>
  <dc:creator>Tesorero</dc:creator>
</cp:coreProperties>
</file>